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firstSheet="2" activeTab="2"/>
  </bookViews>
  <sheets>
    <sheet name="Sheet1" sheetId="1" r:id="rId1"/>
    <sheet name="август 2011" sheetId="2" r:id="rId2"/>
    <sheet name="октябрь 2011" sheetId="3" r:id="rId3"/>
  </sheets>
  <definedNames>
    <definedName name="_xlnm.Print_Titles" localSheetId="2">'октябрь 2011'!$4:$5</definedName>
    <definedName name="_xlnm.Print_Area" localSheetId="1">'август 2011'!$A$2:$I$62</definedName>
  </definedNames>
  <calcPr fullCalcOnLoad="1"/>
</workbook>
</file>

<file path=xl/sharedStrings.xml><?xml version="1.0" encoding="utf-8"?>
<sst xmlns="http://schemas.openxmlformats.org/spreadsheetml/2006/main" count="433" uniqueCount="117">
  <si>
    <t>Основные показатели</t>
  </si>
  <si>
    <t>прогноза социально-экономического развития г. Новошахтинска на 2011 — 2013 годы</t>
  </si>
  <si>
    <t>Показатели</t>
  </si>
  <si>
    <t>ед.изм.</t>
  </si>
  <si>
    <t>2008 г. отчет</t>
  </si>
  <si>
    <t>2009 г. отчет</t>
  </si>
  <si>
    <t>2010 г. оценка</t>
  </si>
  <si>
    <t>2011 г.</t>
  </si>
  <si>
    <t>2012 г.</t>
  </si>
  <si>
    <t>2013 г.</t>
  </si>
  <si>
    <t>прогноз</t>
  </si>
  <si>
    <t>Совокупный объем отгруженных товаров, работ, услуг, выполненных собственными силами по полному кругу предприятий промышленного комплекса в ценах соответствующих лет, в т.ч.:</t>
  </si>
  <si>
    <t>тыс.руб.</t>
  </si>
  <si>
    <t>к соответствующему периоду предыдущего года</t>
  </si>
  <si>
    <t>%</t>
  </si>
  <si>
    <t>Добыча полезных ископаемых</t>
  </si>
  <si>
    <r>
      <t>Обрабатывающие производства,</t>
    </r>
    <r>
      <rPr>
        <sz val="10"/>
        <rFont val="Arial"/>
        <family val="2"/>
      </rPr>
      <t xml:space="preserve"> в том числе:</t>
    </r>
  </si>
  <si>
    <t>производство пищевых продуктов, включая напитки и табака</t>
  </si>
  <si>
    <t>текстильное и швейное производство</t>
  </si>
  <si>
    <t>обработка древесины и производство изделий из дерева</t>
  </si>
  <si>
    <t>издательская и полиграфическая деятельность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</si>
  <si>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</si>
  <si>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</si>
  <si>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</si>
  <si>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</si>
  <si>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</si>
  <si>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</si>
  <si>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</si>
  <si>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r>
      <t xml:space="preserve">Производство и распределение электроэнергии, газа, воды,    </t>
    </r>
    <r>
      <rPr>
        <sz val="10"/>
        <rFont val="Arial"/>
        <family val="2"/>
      </rPr>
      <t>в том числе:</t>
    </r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</si>
  <si>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</si>
  <si>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</si>
  <si>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Объем продукции сельского хозяйства в хозяйствах всех категорий</t>
  </si>
  <si>
    <t>Индекс производства продукции сельского хозяйства</t>
  </si>
  <si>
    <t>Оборот малых предприятий</t>
  </si>
  <si>
    <t>млн.руб.</t>
  </si>
  <si>
    <t>Среднесписочная численность работников малых предприятий</t>
  </si>
  <si>
    <t>тыс.чел.</t>
  </si>
  <si>
    <t>Оборот средних предприятий</t>
  </si>
  <si>
    <t>Среднесписочная численность работников средних предприятий</t>
  </si>
  <si>
    <t>Инвестиции в основной капитал по полному кругу предприятий и организаций за счет всех источников финансирования — всего</t>
  </si>
  <si>
    <t xml:space="preserve">млн.руб. </t>
  </si>
  <si>
    <t>в % к предыдущему году в сопоставимых ценах</t>
  </si>
  <si>
    <t>Объем работ, выполненный по виду деятельности "строительство" в ценах соответствующих лет</t>
  </si>
  <si>
    <t>Ввод в эксплуатацию жилых домов за счет всех источников финансирования</t>
  </si>
  <si>
    <t>тыс.кв.м общей площади</t>
  </si>
  <si>
    <t>Численность работников - всего</t>
  </si>
  <si>
    <t>чел.</t>
  </si>
  <si>
    <t>Фонд оплаты труда - всего</t>
  </si>
  <si>
    <t>Среднемесячная начисленная заработная плата</t>
  </si>
  <si>
    <t>руб.</t>
  </si>
  <si>
    <t>Оборот розничной торговли в ценах соответствующих лет</t>
  </si>
  <si>
    <t>Оборот общественного питания в ценах соответствующих лет</t>
  </si>
  <si>
    <t>Объем платных услуг населению в ценах соответствующих лет</t>
  </si>
  <si>
    <t>Прибыль прибыльных предприятий</t>
  </si>
  <si>
    <t>Темп к предыдущему году</t>
  </si>
  <si>
    <t xml:space="preserve">Заместитель Главы Администрации </t>
  </si>
  <si>
    <t>города по вопросам экономики</t>
  </si>
  <si>
    <t>М.В. Ермаченко</t>
  </si>
  <si>
    <t>О.Ю. Савченко</t>
  </si>
  <si>
    <t>2-30-24</t>
  </si>
  <si>
    <t>Основные показатели прогноза социально-экономического развития г. Новошахтинска на 2012 — 2014 годы</t>
  </si>
  <si>
    <t>2009 г.</t>
  </si>
  <si>
    <t>2010 г. отчет</t>
  </si>
  <si>
    <t>2011 г. Прогноз</t>
  </si>
  <si>
    <t>2011 г. оценка</t>
  </si>
  <si>
    <t>1 полугодие 2011 г. Отчет</t>
  </si>
  <si>
    <t>Темп роста, % к прогнозу 2011 года</t>
  </si>
  <si>
    <t>Темп роста, % к оценке 2011 года</t>
  </si>
  <si>
    <t>Примечание</t>
  </si>
  <si>
    <t>Крупные и средние предприятия 1 полугодие 2011г.</t>
  </si>
  <si>
    <t>Малые пред-я 1 полугодие 2011г. (пред-ые данные)</t>
  </si>
  <si>
    <t>1 полугодие 2010 г. Отчет</t>
  </si>
  <si>
    <t>отчет</t>
  </si>
  <si>
    <t>малые предприятия 1 квартал 2011</t>
  </si>
  <si>
    <t xml:space="preserve">малые предприятия  6 мес (расчетно) 2011 </t>
  </si>
  <si>
    <t>крупные и малые предприятия  1 полугодие 2011 (расчетно)</t>
  </si>
  <si>
    <t>ООО "НМЗ №" темп роста 65,6%</t>
  </si>
  <si>
    <t>производство кожи, изделий из кожи и производство обуви</t>
  </si>
  <si>
    <t>МП "Редакция газеты Знамя Шахтера" темп роста 99,4%, МУ ТРК "Несветай" темп роста 81,1%</t>
  </si>
  <si>
    <t>ООО "Иган" темп роста 61,9%; ООО "Позитив" отсутствует отгрузка в 2011 году</t>
  </si>
  <si>
    <t>ООО "Петро" темп роста 95,4%, ОАО "Соколовский кирпичный завод" темп роста 33,5%; ООО "Дон-микс" темп роста 60,7%; ООО "Сатурн" – отсутствует отгрузка в 2011 году; ООО "Память" темп роста 82,4%; ООО "Атлант" темп роста 57,9%</t>
  </si>
  <si>
    <t>ООО "Импульс" темп роста 89,3%; ООО "Деталь" темп роста 89,1%; ООО "Стил" темп роста 87,9%; ООО "Пласт сервис плюс" отсутствует отгрузка в 2011 году</t>
  </si>
  <si>
    <t>ЗАО "Пригородное" темп роста 92,4%; ЗАО "Колос" темп роста 88,1%; ОАО ПСХ "Соколовское" темп роста 55,9%</t>
  </si>
  <si>
    <t>Прибыль прибыльных крупных и средних предприятий предприятий</t>
  </si>
  <si>
    <t>Убыток убыточных крупных и средних предприятий предприятий</t>
  </si>
  <si>
    <t>Удельный вес убыточных предприятий в общем количестве</t>
  </si>
  <si>
    <t xml:space="preserve">малые предприятия  9 мес (расчетно) 2011 </t>
  </si>
  <si>
    <t>обработка вторичного сырья</t>
  </si>
  <si>
    <t>Крупные и средние предприятия 9 месяцев 2011 .факт</t>
  </si>
  <si>
    <r>
      <t xml:space="preserve">МП "Редакция газеты Знамя Шахтера" темп роста 99,17%,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ТРК "Несветай" темп роста 64,4%</t>
    </r>
  </si>
  <si>
    <t xml:space="preserve">малые предприятия  6 мес факт 2011 </t>
  </si>
  <si>
    <t>производство машин и ооборудования</t>
  </si>
  <si>
    <t>2011 год расчет малые</t>
  </si>
  <si>
    <t>2011 год расчет крупные</t>
  </si>
  <si>
    <t>2011 год расчет малые+крупные</t>
  </si>
  <si>
    <t>примечание</t>
  </si>
  <si>
    <t>2010 малые</t>
  </si>
  <si>
    <t>2010 малые+ крупные</t>
  </si>
  <si>
    <t>2010 крупные (факт стат)</t>
  </si>
  <si>
    <t xml:space="preserve">ООО "Иган" темп роста 61,84, ООО "Позитив" отсутствует отгрузка в 2011 году </t>
  </si>
  <si>
    <t>ООО "Петро" темп роста 95,4%, ОАО "Соколовский кирпичный завод" темп роста 33,5%; ООО "Дон-микс" темп роста 60,67%; ООО "Сатурн" – отсутствует отгрузка в 2011 году; ООО "Память" темп роста 82,4%; ООО "Атлант" темп роста 57,9%. Рост - ООО "СТЭП" темп роста320%, ООО "АБЗ" - 461,93</t>
  </si>
  <si>
    <t xml:space="preserve">ООО "Стройбезопасность-Н" темп роста </t>
  </si>
  <si>
    <t>ООО "Трами-АРМ" темп роста - 487,5</t>
  </si>
  <si>
    <t>ЗАО "Пригородное" темп роста 92,4%; ЗАО "Колос" темп роста 88,1%; ОАО ПСХ "Соколовское" темп роста 57,98%</t>
  </si>
  <si>
    <t>крупные и средние 9 2010</t>
  </si>
  <si>
    <t>малые предприятия  9 мес (2010)</t>
  </si>
  <si>
    <t>Крупные и малые 9 мес 2011</t>
  </si>
  <si>
    <t>Крупные и малые 9 мес 2010</t>
  </si>
  <si>
    <t>см 10 год в начале</t>
  </si>
  <si>
    <t>производство, передача ираспределение электроэнергии, газа, пара и горячей воды</t>
  </si>
  <si>
    <t>Убыток убыточных предприятий</t>
  </si>
  <si>
    <t>Прибыль прибыльных  предприятий</t>
  </si>
  <si>
    <t xml:space="preserve">М.В. Ермаченко </t>
  </si>
  <si>
    <t xml:space="preserve">города по вопросам экономики </t>
  </si>
  <si>
    <t xml:space="preserve">Н.В. Шабанова </t>
  </si>
  <si>
    <t>2013 оценка</t>
  </si>
  <si>
    <t>Основные показатели прогноза социально-экономического развития г. Новошахтинска на 2014 — 2016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</si>
</sst>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7" fillId="34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5" fillId="0" borderId="13" xfId="0" applyNumberFormat="1" applyFon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/>
    </xf>
    <xf numFmtId="4" fontId="0" fillId="0" borderId="13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top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13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7" fillId="0" borderId="13" xfId="0" applyFont="1" applyFill="1" applyBorder="1" applyAlignment="1">
      <alignment horizontal="right" vertical="top" wrapText="1"/>
    </xf>
    <xf numFmtId="165" fontId="0" fillId="0" borderId="13" xfId="0" applyNumberForma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4" fillId="0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"/>
  <sheetViews>
    <sheetView zoomScale="73" zoomScaleNormal="73" zoomScalePageLayoutView="0" workbookViewId="0" topLeftCell="A1">
      <selection activeCell="F5" sqref="F5:H62"/>
    </sheetView>
  </sheetViews>
  <sheetFormatPr defaultColWidth="9.140625" defaultRowHeight="12.75"/>
  <cols>
    <col min="1" max="1" width="58.8515625" style="1" customWidth="1"/>
    <col min="2" max="2" width="11.8515625" style="1" customWidth="1"/>
    <col min="3" max="3" width="13.28125" style="1" customWidth="1"/>
    <col min="4" max="4" width="14.421875" style="1" customWidth="1"/>
    <col min="5" max="5" width="13.28125" style="1" customWidth="1"/>
    <col min="6" max="6" width="13.7109375" style="1" customWidth="1"/>
    <col min="7" max="7" width="14.140625" style="1" customWidth="1"/>
    <col min="8" max="8" width="13.140625" style="1" customWidth="1"/>
  </cols>
  <sheetData>
    <row r="2" spans="1:7" ht="15.75" customHeight="1">
      <c r="A2" s="2" t="s">
        <v>0</v>
      </c>
      <c r="B2" s="2"/>
      <c r="C2" s="2"/>
      <c r="D2" s="2"/>
      <c r="E2" s="2"/>
      <c r="F2" s="2"/>
      <c r="G2" s="3"/>
    </row>
    <row r="3" spans="1:7" ht="15.75" customHeight="1">
      <c r="A3" s="2" t="s">
        <v>1</v>
      </c>
      <c r="B3" s="2"/>
      <c r="C3" s="2"/>
      <c r="D3" s="2"/>
      <c r="E3" s="2"/>
      <c r="F3" s="2"/>
      <c r="G3" s="3"/>
    </row>
    <row r="5" spans="1:8" ht="17.25" customHeight="1">
      <c r="A5" s="159" t="s">
        <v>2</v>
      </c>
      <c r="B5" s="159" t="s">
        <v>3</v>
      </c>
      <c r="C5" s="159" t="s">
        <v>4</v>
      </c>
      <c r="D5" s="159" t="s">
        <v>5</v>
      </c>
      <c r="E5" s="159" t="s">
        <v>6</v>
      </c>
      <c r="F5" s="4" t="s">
        <v>7</v>
      </c>
      <c r="G5" s="4" t="s">
        <v>8</v>
      </c>
      <c r="H5" s="4" t="s">
        <v>9</v>
      </c>
    </row>
    <row r="6" spans="1:8" ht="15.75" customHeight="1">
      <c r="A6" s="159"/>
      <c r="B6" s="159"/>
      <c r="C6" s="159"/>
      <c r="D6" s="159"/>
      <c r="E6" s="159"/>
      <c r="F6" s="159" t="s">
        <v>10</v>
      </c>
      <c r="G6" s="159"/>
      <c r="H6" s="159"/>
    </row>
    <row r="7" spans="1:8" ht="51" customHeight="1">
      <c r="A7" s="5" t="s">
        <v>11</v>
      </c>
      <c r="B7" s="6" t="s">
        <v>12</v>
      </c>
      <c r="C7" s="7">
        <v>2420802.1</v>
      </c>
      <c r="D7" s="7">
        <v>1781781</v>
      </c>
      <c r="E7" s="7">
        <v>1888463.2</v>
      </c>
      <c r="F7" s="7">
        <v>2167930.3</v>
      </c>
      <c r="G7" s="7">
        <v>2458695.4</v>
      </c>
      <c r="H7" s="7">
        <v>2822272.3</v>
      </c>
    </row>
    <row r="8" spans="1:255" s="12" customFormat="1" ht="15" customHeight="1">
      <c r="A8" s="8" t="s">
        <v>13</v>
      </c>
      <c r="B8" s="9" t="s">
        <v>14</v>
      </c>
      <c r="C8" s="10"/>
      <c r="D8" s="11">
        <v>73.6</v>
      </c>
      <c r="E8" s="11">
        <v>101.8</v>
      </c>
      <c r="F8" s="11">
        <v>106.2</v>
      </c>
      <c r="G8" s="11">
        <v>105.1</v>
      </c>
      <c r="H8" s="11">
        <v>105.4</v>
      </c>
      <c r="IR8"/>
      <c r="IS8"/>
      <c r="IT8"/>
      <c r="IU8"/>
    </row>
    <row r="9" spans="1:8" ht="12.75">
      <c r="A9" s="5" t="s">
        <v>15</v>
      </c>
      <c r="B9" s="6" t="s">
        <v>12</v>
      </c>
      <c r="C9" s="7">
        <v>198113</v>
      </c>
      <c r="D9" s="7">
        <v>112027</v>
      </c>
      <c r="E9" s="7">
        <v>67420.1</v>
      </c>
      <c r="F9" s="7">
        <v>69510.2</v>
      </c>
      <c r="G9" s="7">
        <v>80754.7</v>
      </c>
      <c r="H9" s="7">
        <v>93950.1</v>
      </c>
    </row>
    <row r="10" spans="1:255" s="12" customFormat="1" ht="12.75">
      <c r="A10" s="8" t="s">
        <v>13</v>
      </c>
      <c r="B10" s="9" t="s">
        <v>14</v>
      </c>
      <c r="C10" s="10"/>
      <c r="D10" s="11">
        <v>56.5</v>
      </c>
      <c r="E10" s="11">
        <v>60.9</v>
      </c>
      <c r="F10" s="11">
        <v>100</v>
      </c>
      <c r="G10" s="11">
        <v>112</v>
      </c>
      <c r="H10" s="11">
        <v>108</v>
      </c>
      <c r="IR10"/>
      <c r="IS10"/>
      <c r="IT10"/>
      <c r="IU10"/>
    </row>
    <row r="11" spans="1:8" ht="12.75">
      <c r="A11" s="5" t="s">
        <v>16</v>
      </c>
      <c r="B11" s="6" t="s">
        <v>12</v>
      </c>
      <c r="C11" s="7">
        <v>1814193.1</v>
      </c>
      <c r="D11" s="7">
        <v>1210872</v>
      </c>
      <c r="E11" s="7">
        <v>1144328.4</v>
      </c>
      <c r="F11" s="7">
        <v>1242562.9</v>
      </c>
      <c r="G11" s="7">
        <v>1342209.7</v>
      </c>
      <c r="H11" s="7">
        <v>1455468.1</v>
      </c>
    </row>
    <row r="12" spans="1:8" ht="12.75">
      <c r="A12" s="8" t="s">
        <v>13</v>
      </c>
      <c r="B12" s="9" t="s">
        <v>14</v>
      </c>
      <c r="C12" s="13"/>
      <c r="D12" s="11">
        <f>D11/C11*100</f>
        <v>66.74438349478895</v>
      </c>
      <c r="E12" s="11">
        <v>94.4</v>
      </c>
      <c r="F12" s="11">
        <v>103.9</v>
      </c>
      <c r="G12" s="11">
        <v>102.2</v>
      </c>
      <c r="H12" s="11">
        <v>102.6</v>
      </c>
    </row>
    <row r="13" spans="1:8" ht="12.75">
      <c r="A13" s="14" t="s">
        <v>17</v>
      </c>
      <c r="B13" s="13" t="s">
        <v>12</v>
      </c>
      <c r="C13" s="15">
        <v>49285.9</v>
      </c>
      <c r="D13" s="15">
        <v>38146.3</v>
      </c>
      <c r="E13" s="15">
        <v>31156.9</v>
      </c>
      <c r="F13" s="15">
        <v>31978.2</v>
      </c>
      <c r="G13" s="15">
        <v>33477.7</v>
      </c>
      <c r="H13" s="15">
        <v>38561.7</v>
      </c>
    </row>
    <row r="14" spans="1:8" ht="12.75">
      <c r="A14" s="8" t="s">
        <v>13</v>
      </c>
      <c r="B14" s="9" t="s">
        <v>14</v>
      </c>
      <c r="C14" s="13"/>
      <c r="D14" s="11">
        <f>D13/C13*100</f>
        <v>77.39799821044153</v>
      </c>
      <c r="E14" s="11">
        <v>77.6</v>
      </c>
      <c r="F14" s="11">
        <v>95.8</v>
      </c>
      <c r="G14" s="11">
        <v>97.2</v>
      </c>
      <c r="H14" s="11">
        <v>107.4</v>
      </c>
    </row>
    <row r="15" spans="1:8" ht="12.75">
      <c r="A15" s="16" t="s">
        <v>18</v>
      </c>
      <c r="B15" s="13" t="s">
        <v>12</v>
      </c>
      <c r="C15" s="17">
        <v>1087013</v>
      </c>
      <c r="D15" s="17">
        <v>353778.2</v>
      </c>
      <c r="E15" s="15">
        <v>372932.9</v>
      </c>
      <c r="F15" s="15">
        <v>396760.8</v>
      </c>
      <c r="G15" s="15">
        <v>422164.4</v>
      </c>
      <c r="H15" s="15">
        <v>451435.5</v>
      </c>
    </row>
    <row r="16" spans="1:8" ht="12.75">
      <c r="A16" s="8" t="s">
        <v>13</v>
      </c>
      <c r="B16" s="9" t="s">
        <v>14</v>
      </c>
      <c r="C16" s="15"/>
      <c r="D16" s="18">
        <f>D15/C15*100</f>
        <v>32.545903314863764</v>
      </c>
      <c r="E16" s="18">
        <v>101.3</v>
      </c>
      <c r="F16" s="18">
        <v>101.3</v>
      </c>
      <c r="G16" s="18">
        <v>101.4</v>
      </c>
      <c r="H16" s="18">
        <v>101.6</v>
      </c>
    </row>
    <row r="17" spans="1:8" ht="12.75">
      <c r="A17" s="16" t="s">
        <v>19</v>
      </c>
      <c r="B17" s="13" t="s">
        <v>12</v>
      </c>
      <c r="C17" s="17">
        <v>6380</v>
      </c>
      <c r="D17" s="17">
        <v>2056.2</v>
      </c>
      <c r="E17" s="17">
        <v>1788.8</v>
      </c>
      <c r="F17" s="17">
        <v>1904.3</v>
      </c>
      <c r="G17" s="17">
        <v>2065.9</v>
      </c>
      <c r="H17" s="17">
        <v>2300.1</v>
      </c>
    </row>
    <row r="18" spans="1:8" ht="12.75">
      <c r="A18" s="8" t="s">
        <v>13</v>
      </c>
      <c r="B18" s="9" t="s">
        <v>14</v>
      </c>
      <c r="C18" s="15"/>
      <c r="D18" s="18">
        <f>D17/C17*100</f>
        <v>32.22884012539184</v>
      </c>
      <c r="E18" s="18">
        <v>84.6</v>
      </c>
      <c r="F18" s="18">
        <v>103.5</v>
      </c>
      <c r="G18" s="18">
        <v>103.5</v>
      </c>
      <c r="H18" s="18">
        <v>103.6</v>
      </c>
    </row>
    <row r="19" spans="1:8" ht="12.75">
      <c r="A19" s="16" t="s">
        <v>20</v>
      </c>
      <c r="B19" s="13" t="s">
        <v>12</v>
      </c>
      <c r="C19" s="15">
        <v>13719.7</v>
      </c>
      <c r="D19" s="15">
        <v>15800.3</v>
      </c>
      <c r="E19" s="15">
        <v>17424.5</v>
      </c>
      <c r="F19" s="15">
        <v>18666.9</v>
      </c>
      <c r="G19" s="15">
        <v>20247.4</v>
      </c>
      <c r="H19" s="15">
        <v>22739.8</v>
      </c>
    </row>
    <row r="20" spans="1:8" ht="12.75">
      <c r="A20" s="8" t="s">
        <v>13</v>
      </c>
      <c r="B20" s="9" t="s">
        <v>14</v>
      </c>
      <c r="C20" s="15"/>
      <c r="D20" s="18">
        <f>D19/C19*100</f>
        <v>115.1650546294744</v>
      </c>
      <c r="E20" s="18">
        <v>107.3</v>
      </c>
      <c r="F20" s="18">
        <v>104.1</v>
      </c>
      <c r="G20" s="18">
        <v>103.5</v>
      </c>
      <c r="H20" s="18">
        <v>104.5</v>
      </c>
    </row>
    <row r="21" spans="1:8" ht="12.75">
      <c r="A21" s="16" t="s">
        <v>21</v>
      </c>
      <c r="B21" s="13" t="s">
        <v>12</v>
      </c>
      <c r="C21" s="15">
        <v>11132.6</v>
      </c>
      <c r="D21" s="15">
        <v>14864</v>
      </c>
      <c r="E21" s="15">
        <v>16366.8</v>
      </c>
      <c r="F21" s="15">
        <v>18687.6</v>
      </c>
      <c r="G21" s="15">
        <v>21419.7</v>
      </c>
      <c r="H21" s="15">
        <v>24786.8</v>
      </c>
    </row>
    <row r="22" spans="1:8" ht="12.75">
      <c r="A22" s="8" t="s">
        <v>13</v>
      </c>
      <c r="B22" s="9" t="s">
        <v>14</v>
      </c>
      <c r="C22" s="15"/>
      <c r="D22" s="18">
        <f>D21/C21*100</f>
        <v>133.5177766200169</v>
      </c>
      <c r="E22" s="18">
        <v>110</v>
      </c>
      <c r="F22" s="18">
        <v>110</v>
      </c>
      <c r="G22" s="18">
        <v>110</v>
      </c>
      <c r="H22" s="18">
        <v>110</v>
      </c>
    </row>
    <row r="23" spans="1:8" ht="12.75">
      <c r="A23" s="16" t="s">
        <v>22</v>
      </c>
      <c r="B23" s="13" t="s">
        <v>12</v>
      </c>
      <c r="C23" s="15">
        <v>244588.5</v>
      </c>
      <c r="D23" s="15">
        <v>110601.9</v>
      </c>
      <c r="E23" s="15">
        <v>56218.6</v>
      </c>
      <c r="F23" s="15">
        <v>70362.8</v>
      </c>
      <c r="G23" s="15">
        <v>77617.8</v>
      </c>
      <c r="H23" s="15">
        <v>86243.1</v>
      </c>
    </row>
    <row r="24" spans="1:8" ht="12.75">
      <c r="A24" s="8" t="s">
        <v>13</v>
      </c>
      <c r="B24" s="9" t="s">
        <v>14</v>
      </c>
      <c r="C24" s="15"/>
      <c r="D24" s="18">
        <f>D23/C23*100</f>
        <v>45.21958309568929</v>
      </c>
      <c r="E24" s="18">
        <v>50.1</v>
      </c>
      <c r="F24" s="18">
        <v>118.2</v>
      </c>
      <c r="G24" s="18">
        <v>103.7</v>
      </c>
      <c r="H24" s="18">
        <v>102.1</v>
      </c>
    </row>
    <row r="25" spans="1:8" ht="28.5" customHeight="1">
      <c r="A25" s="16" t="s">
        <v>23</v>
      </c>
      <c r="B25" s="13" t="s">
        <v>12</v>
      </c>
      <c r="C25" s="15">
        <v>184628.5</v>
      </c>
      <c r="D25" s="15">
        <v>549227.7</v>
      </c>
      <c r="E25" s="15">
        <v>583296.8</v>
      </c>
      <c r="F25" s="17">
        <v>631431.4</v>
      </c>
      <c r="G25" s="17">
        <v>681746.4</v>
      </c>
      <c r="H25" s="15">
        <v>737650.8</v>
      </c>
    </row>
    <row r="26" spans="1:8" ht="12.75">
      <c r="A26" s="8" t="s">
        <v>13</v>
      </c>
      <c r="B26" s="9" t="s">
        <v>14</v>
      </c>
      <c r="C26" s="15"/>
      <c r="D26" s="18">
        <f>D25/C25*100</f>
        <v>297.4772042236166</v>
      </c>
      <c r="E26" s="18">
        <v>109.7</v>
      </c>
      <c r="F26" s="18">
        <v>104.3</v>
      </c>
      <c r="G26" s="18">
        <v>101.8</v>
      </c>
      <c r="H26" s="18">
        <v>102.6</v>
      </c>
    </row>
    <row r="27" spans="1:8" ht="12.75">
      <c r="A27" s="16" t="s">
        <v>24</v>
      </c>
      <c r="B27" s="13" t="s">
        <v>12</v>
      </c>
      <c r="C27" s="15">
        <v>14845.9</v>
      </c>
      <c r="D27" s="15">
        <v>14138.3</v>
      </c>
      <c r="E27" s="17">
        <v>14709.3</v>
      </c>
      <c r="F27" s="15">
        <v>14396.2</v>
      </c>
      <c r="G27" s="15">
        <v>16173.8</v>
      </c>
      <c r="H27" s="15">
        <v>18085.8</v>
      </c>
    </row>
    <row r="28" spans="1:8" ht="12.75">
      <c r="A28" s="8" t="s">
        <v>13</v>
      </c>
      <c r="B28" s="9" t="s">
        <v>14</v>
      </c>
      <c r="C28" s="15"/>
      <c r="D28" s="18">
        <f>D27/C27*100</f>
        <v>95.23370088711361</v>
      </c>
      <c r="E28" s="18">
        <v>101.6</v>
      </c>
      <c r="F28" s="18">
        <v>93.3</v>
      </c>
      <c r="G28" s="18">
        <v>107.1</v>
      </c>
      <c r="H28" s="18">
        <v>106.7</v>
      </c>
    </row>
    <row r="29" spans="1:8" ht="25.5">
      <c r="A29" s="16" t="s">
        <v>25</v>
      </c>
      <c r="B29" s="13" t="s">
        <v>12</v>
      </c>
      <c r="C29" s="15">
        <v>96751.5</v>
      </c>
      <c r="D29" s="15">
        <v>47304</v>
      </c>
      <c r="E29" s="15">
        <v>0</v>
      </c>
      <c r="F29" s="15">
        <v>0</v>
      </c>
      <c r="G29" s="15">
        <v>0</v>
      </c>
      <c r="H29" s="15">
        <v>0</v>
      </c>
    </row>
    <row r="30" spans="1:8" ht="12.75">
      <c r="A30" s="8" t="s">
        <v>13</v>
      </c>
      <c r="B30" s="9" t="s">
        <v>14</v>
      </c>
      <c r="C30" s="15"/>
      <c r="D30" s="18">
        <f>D29/C29*100</f>
        <v>48.89226523619789</v>
      </c>
      <c r="E30" s="18"/>
      <c r="F30" s="18"/>
      <c r="G30" s="18"/>
      <c r="H30" s="18"/>
    </row>
    <row r="31" spans="1:8" ht="12.75">
      <c r="A31" s="16" t="s">
        <v>26</v>
      </c>
      <c r="B31" s="13" t="s">
        <v>12</v>
      </c>
      <c r="C31" s="15">
        <v>30225</v>
      </c>
      <c r="D31" s="15">
        <v>21457.3</v>
      </c>
      <c r="E31" s="15">
        <v>12963.6</v>
      </c>
      <c r="F31" s="15">
        <v>14469.2</v>
      </c>
      <c r="G31" s="15">
        <v>16696</v>
      </c>
      <c r="H31" s="15">
        <v>17497.4</v>
      </c>
    </row>
    <row r="32" spans="1:8" ht="12.75">
      <c r="A32" s="8" t="s">
        <v>13</v>
      </c>
      <c r="B32" s="9" t="s">
        <v>14</v>
      </c>
      <c r="C32" s="15"/>
      <c r="D32" s="18">
        <f>D31/C31*100</f>
        <v>70.991894127378</v>
      </c>
      <c r="E32" s="18">
        <v>59</v>
      </c>
      <c r="F32" s="18">
        <v>106.4</v>
      </c>
      <c r="G32" s="18">
        <v>110</v>
      </c>
      <c r="H32" s="18">
        <v>100</v>
      </c>
    </row>
    <row r="33" spans="1:8" ht="12.75">
      <c r="A33" s="16" t="s">
        <v>27</v>
      </c>
      <c r="B33" s="13" t="s">
        <v>12</v>
      </c>
      <c r="C33" s="15">
        <v>66658.5</v>
      </c>
      <c r="D33" s="15">
        <v>43497.8</v>
      </c>
      <c r="E33" s="15">
        <v>37470.4</v>
      </c>
      <c r="F33" s="15">
        <v>43905.6</v>
      </c>
      <c r="G33" s="15">
        <v>50600.4</v>
      </c>
      <c r="H33" s="15">
        <v>56167.1</v>
      </c>
    </row>
    <row r="34" spans="1:8" ht="12.75">
      <c r="A34" s="8" t="s">
        <v>13</v>
      </c>
      <c r="B34" s="9" t="s">
        <v>14</v>
      </c>
      <c r="C34" s="15"/>
      <c r="D34" s="18">
        <f>D33/C33*100</f>
        <v>65.25469369997825</v>
      </c>
      <c r="E34" s="18">
        <v>79.5</v>
      </c>
      <c r="F34" s="18">
        <v>107.8</v>
      </c>
      <c r="G34" s="18">
        <v>107.3</v>
      </c>
      <c r="H34" s="18">
        <v>104.5</v>
      </c>
    </row>
    <row r="35" spans="1:8" ht="25.5">
      <c r="A35" s="5" t="s">
        <v>28</v>
      </c>
      <c r="B35" s="6" t="s">
        <v>12</v>
      </c>
      <c r="C35" s="7">
        <v>408496</v>
      </c>
      <c r="D35" s="7">
        <v>458882</v>
      </c>
      <c r="E35" s="7">
        <v>676714.7</v>
      </c>
      <c r="F35" s="7">
        <v>855857.2</v>
      </c>
      <c r="G35" s="7">
        <v>1035731</v>
      </c>
      <c r="H35" s="7">
        <v>1272854.1</v>
      </c>
    </row>
    <row r="36" spans="1:8" ht="12.75">
      <c r="A36" s="8" t="s">
        <v>13</v>
      </c>
      <c r="B36" s="9" t="s">
        <v>14</v>
      </c>
      <c r="C36" s="15"/>
      <c r="D36" s="18">
        <f>D35/C35*100</f>
        <v>112.3345149034507</v>
      </c>
      <c r="E36" s="18">
        <v>131.3</v>
      </c>
      <c r="F36" s="18">
        <v>110.8</v>
      </c>
      <c r="G36" s="18">
        <v>108.8</v>
      </c>
      <c r="H36" s="18">
        <v>108.9</v>
      </c>
    </row>
    <row r="37" spans="1:8" ht="25.5">
      <c r="A37" s="16" t="s">
        <v>29</v>
      </c>
      <c r="B37" s="13" t="s">
        <v>12</v>
      </c>
      <c r="C37" s="17">
        <v>247509</v>
      </c>
      <c r="D37" s="17">
        <v>319258</v>
      </c>
      <c r="E37" s="15">
        <v>416836.6</v>
      </c>
      <c r="F37" s="17">
        <v>520788.6</v>
      </c>
      <c r="G37" s="17">
        <v>625875.1</v>
      </c>
      <c r="H37" s="17">
        <v>763854.1</v>
      </c>
    </row>
    <row r="38" spans="1:8" ht="12.75">
      <c r="A38" s="8" t="s">
        <v>13</v>
      </c>
      <c r="B38" s="9" t="s">
        <v>14</v>
      </c>
      <c r="C38" s="15"/>
      <c r="D38" s="18">
        <f>D37/C37*100</f>
        <v>128.98844082437407</v>
      </c>
      <c r="E38" s="18">
        <v>116.3</v>
      </c>
      <c r="F38" s="18">
        <v>109.5</v>
      </c>
      <c r="G38" s="18">
        <v>108.1</v>
      </c>
      <c r="H38" s="18">
        <v>108.1</v>
      </c>
    </row>
    <row r="39" spans="1:8" ht="12.75">
      <c r="A39" s="16" t="s">
        <v>30</v>
      </c>
      <c r="B39" s="13" t="s">
        <v>12</v>
      </c>
      <c r="C39" s="17">
        <v>160987</v>
      </c>
      <c r="D39" s="17">
        <v>139624</v>
      </c>
      <c r="E39" s="15">
        <v>259878.1</v>
      </c>
      <c r="F39" s="15">
        <v>335068.6</v>
      </c>
      <c r="G39" s="15">
        <v>409855.9</v>
      </c>
      <c r="H39" s="15">
        <v>509000</v>
      </c>
    </row>
    <row r="40" spans="1:8" ht="12.75">
      <c r="A40" s="8" t="s">
        <v>13</v>
      </c>
      <c r="B40" s="9" t="s">
        <v>14</v>
      </c>
      <c r="C40" s="15"/>
      <c r="D40" s="18">
        <f>D39/C39*100</f>
        <v>86.72998440867896</v>
      </c>
      <c r="E40" s="18">
        <v>165.7</v>
      </c>
      <c r="F40" s="18">
        <v>113</v>
      </c>
      <c r="G40" s="18">
        <v>110</v>
      </c>
      <c r="H40" s="18">
        <v>110</v>
      </c>
    </row>
    <row r="41" spans="1:8" ht="25.5">
      <c r="A41" s="19" t="s">
        <v>31</v>
      </c>
      <c r="B41" s="6" t="s">
        <v>12</v>
      </c>
      <c r="C41" s="7">
        <v>248202.4</v>
      </c>
      <c r="D41" s="7">
        <v>169878.4</v>
      </c>
      <c r="E41" s="7">
        <v>183252.3</v>
      </c>
      <c r="F41" s="7">
        <v>201167.7</v>
      </c>
      <c r="G41" s="7">
        <v>220256.5</v>
      </c>
      <c r="H41" s="7">
        <v>242726.7</v>
      </c>
    </row>
    <row r="42" spans="1:8" ht="12.75">
      <c r="A42" s="8" t="s">
        <v>32</v>
      </c>
      <c r="B42" s="13"/>
      <c r="C42" s="18">
        <v>91.2</v>
      </c>
      <c r="D42" s="18">
        <v>67.4</v>
      </c>
      <c r="E42" s="18">
        <v>102.9</v>
      </c>
      <c r="F42" s="18">
        <v>102.7</v>
      </c>
      <c r="G42" s="18">
        <v>103</v>
      </c>
      <c r="H42" s="18">
        <v>103.2</v>
      </c>
    </row>
    <row r="43" spans="1:8" ht="12.75">
      <c r="A43" s="5" t="s">
        <v>33</v>
      </c>
      <c r="B43" s="6" t="s">
        <v>34</v>
      </c>
      <c r="C43" s="7">
        <v>2040</v>
      </c>
      <c r="D43" s="7">
        <v>2270.4</v>
      </c>
      <c r="E43" s="7">
        <v>2377.9</v>
      </c>
      <c r="F43" s="7">
        <v>2612.5</v>
      </c>
      <c r="G43" s="7">
        <v>2863.5</v>
      </c>
      <c r="H43" s="7">
        <v>3143.7</v>
      </c>
    </row>
    <row r="44" spans="1:8" ht="25.5">
      <c r="A44" s="5" t="s">
        <v>35</v>
      </c>
      <c r="B44" s="6" t="s">
        <v>36</v>
      </c>
      <c r="C44" s="20">
        <v>3.04</v>
      </c>
      <c r="D44" s="20">
        <v>2.914</v>
      </c>
      <c r="E44" s="20">
        <v>2.928</v>
      </c>
      <c r="F44" s="20">
        <v>2.95</v>
      </c>
      <c r="G44" s="20">
        <v>2.975</v>
      </c>
      <c r="H44" s="20">
        <v>3.007</v>
      </c>
    </row>
    <row r="45" spans="1:8" ht="12.75">
      <c r="A45" s="5" t="s">
        <v>37</v>
      </c>
      <c r="B45" s="6" t="s">
        <v>34</v>
      </c>
      <c r="C45" s="7">
        <v>537.5</v>
      </c>
      <c r="D45" s="7">
        <v>250.4</v>
      </c>
      <c r="E45" s="7">
        <v>207.7</v>
      </c>
      <c r="F45" s="7">
        <v>199.2</v>
      </c>
      <c r="G45" s="7">
        <v>221.4</v>
      </c>
      <c r="H45" s="7">
        <v>249.4</v>
      </c>
    </row>
    <row r="46" spans="1:8" ht="25.5">
      <c r="A46" s="5" t="s">
        <v>38</v>
      </c>
      <c r="B46" s="6" t="s">
        <v>36</v>
      </c>
      <c r="C46" s="20">
        <v>0.653</v>
      </c>
      <c r="D46" s="20">
        <v>0.511</v>
      </c>
      <c r="E46" s="20">
        <v>0.47100000000000003</v>
      </c>
      <c r="F46" s="20">
        <v>0.491</v>
      </c>
      <c r="G46" s="20">
        <v>0.505</v>
      </c>
      <c r="H46" s="20">
        <v>0.51</v>
      </c>
    </row>
    <row r="47" spans="1:8" ht="38.25">
      <c r="A47" s="5" t="s">
        <v>39</v>
      </c>
      <c r="B47" s="6" t="s">
        <v>40</v>
      </c>
      <c r="C47" s="7">
        <v>565.36</v>
      </c>
      <c r="D47" s="7">
        <v>952.66</v>
      </c>
      <c r="E47" s="7">
        <v>1318.97</v>
      </c>
      <c r="F47" s="7">
        <v>1422.01</v>
      </c>
      <c r="G47" s="7">
        <v>891.64</v>
      </c>
      <c r="H47" s="7">
        <v>970.69</v>
      </c>
    </row>
    <row r="48" spans="1:8" ht="12.75">
      <c r="A48" s="21" t="s">
        <v>41</v>
      </c>
      <c r="B48" s="13" t="s">
        <v>14</v>
      </c>
      <c r="C48" s="18">
        <v>20.51</v>
      </c>
      <c r="D48" s="18">
        <v>157.63</v>
      </c>
      <c r="E48" s="18">
        <v>136.14</v>
      </c>
      <c r="F48" s="18">
        <v>103.67</v>
      </c>
      <c r="G48" s="18">
        <v>58.82</v>
      </c>
      <c r="H48" s="18">
        <v>100.71</v>
      </c>
    </row>
    <row r="49" spans="1:8" ht="25.5">
      <c r="A49" s="5" t="s">
        <v>42</v>
      </c>
      <c r="B49" s="6" t="s">
        <v>34</v>
      </c>
      <c r="C49" s="7">
        <v>281.183</v>
      </c>
      <c r="D49" s="7">
        <v>1355.3</v>
      </c>
      <c r="E49" s="7">
        <v>616</v>
      </c>
      <c r="F49" s="7">
        <v>238.5</v>
      </c>
      <c r="G49" s="7">
        <v>266.5</v>
      </c>
      <c r="H49" s="7">
        <v>289</v>
      </c>
    </row>
    <row r="50" spans="1:8" ht="12.75">
      <c r="A50" s="21" t="s">
        <v>41</v>
      </c>
      <c r="B50" s="9" t="s">
        <v>14</v>
      </c>
      <c r="C50" s="18"/>
      <c r="D50" s="18">
        <v>474.41</v>
      </c>
      <c r="E50" s="18">
        <v>44.69</v>
      </c>
      <c r="F50" s="18">
        <v>37.26</v>
      </c>
      <c r="G50" s="18">
        <v>105.81</v>
      </c>
      <c r="H50" s="18">
        <v>100.22</v>
      </c>
    </row>
    <row r="51" spans="1:8" ht="38.25">
      <c r="A51" s="5" t="s">
        <v>43</v>
      </c>
      <c r="B51" s="6" t="s">
        <v>44</v>
      </c>
      <c r="C51" s="7">
        <v>11.81</v>
      </c>
      <c r="D51" s="7">
        <v>26.89</v>
      </c>
      <c r="E51" s="7">
        <v>39.2</v>
      </c>
      <c r="F51" s="7">
        <v>46.6</v>
      </c>
      <c r="G51" s="22">
        <v>41.7</v>
      </c>
      <c r="H51" s="6">
        <v>30.7</v>
      </c>
    </row>
    <row r="52" spans="1:8" ht="12.75">
      <c r="A52" s="5" t="s">
        <v>45</v>
      </c>
      <c r="B52" s="6" t="s">
        <v>46</v>
      </c>
      <c r="C52" s="7">
        <v>17067</v>
      </c>
      <c r="D52" s="7">
        <v>15937</v>
      </c>
      <c r="E52" s="7">
        <v>15465</v>
      </c>
      <c r="F52" s="23">
        <v>15595</v>
      </c>
      <c r="G52" s="7">
        <v>15770</v>
      </c>
      <c r="H52" s="7">
        <v>15770</v>
      </c>
    </row>
    <row r="53" spans="1:8" ht="12.75">
      <c r="A53" s="5" t="s">
        <v>47</v>
      </c>
      <c r="B53" s="6" t="s">
        <v>12</v>
      </c>
      <c r="C53" s="7">
        <v>1840590.99</v>
      </c>
      <c r="D53" s="7">
        <v>1939675.5</v>
      </c>
      <c r="E53" s="7">
        <v>2044123.24</v>
      </c>
      <c r="F53" s="7">
        <v>2295009.18</v>
      </c>
      <c r="G53" s="7">
        <v>2586796.05</v>
      </c>
      <c r="H53" s="7">
        <v>2887952.34</v>
      </c>
    </row>
    <row r="54" spans="1:8" ht="12.75">
      <c r="A54" s="5" t="s">
        <v>48</v>
      </c>
      <c r="B54" s="6" t="s">
        <v>49</v>
      </c>
      <c r="C54" s="7">
        <v>8987.09</v>
      </c>
      <c r="D54" s="7">
        <v>10142.41</v>
      </c>
      <c r="E54" s="7">
        <v>11014.78</v>
      </c>
      <c r="F54" s="7">
        <v>12263.6</v>
      </c>
      <c r="G54" s="7">
        <v>13669.39</v>
      </c>
      <c r="H54" s="7">
        <v>15260.79</v>
      </c>
    </row>
    <row r="55" spans="1:8" ht="12.75">
      <c r="A55" s="5" t="s">
        <v>50</v>
      </c>
      <c r="B55" s="6" t="s">
        <v>34</v>
      </c>
      <c r="C55" s="7">
        <v>4264.2</v>
      </c>
      <c r="D55" s="7">
        <v>3836.8</v>
      </c>
      <c r="E55" s="7">
        <v>4314.8</v>
      </c>
      <c r="F55" s="7">
        <v>4967.7</v>
      </c>
      <c r="G55" s="7">
        <v>5719.3</v>
      </c>
      <c r="H55" s="7">
        <v>6614.3</v>
      </c>
    </row>
    <row r="56" spans="1:8" ht="12.75">
      <c r="A56" s="21" t="s">
        <v>41</v>
      </c>
      <c r="B56" s="13" t="s">
        <v>14</v>
      </c>
      <c r="C56" s="18">
        <v>102.3</v>
      </c>
      <c r="D56" s="18">
        <v>81.4</v>
      </c>
      <c r="E56" s="18">
        <v>105.2</v>
      </c>
      <c r="F56" s="18">
        <v>107</v>
      </c>
      <c r="G56" s="18">
        <v>108</v>
      </c>
      <c r="H56" s="18">
        <v>109</v>
      </c>
    </row>
    <row r="57" spans="1:8" ht="25.5">
      <c r="A57" s="5" t="s">
        <v>51</v>
      </c>
      <c r="B57" s="6" t="s">
        <v>34</v>
      </c>
      <c r="C57" s="7">
        <v>104.5</v>
      </c>
      <c r="D57" s="7">
        <v>101.2</v>
      </c>
      <c r="E57" s="7">
        <v>111.6</v>
      </c>
      <c r="F57" s="7">
        <v>128.1</v>
      </c>
      <c r="G57" s="7">
        <v>148.2</v>
      </c>
      <c r="H57" s="7">
        <v>171.9</v>
      </c>
    </row>
    <row r="58" spans="1:8" ht="12.75">
      <c r="A58" s="21" t="s">
        <v>41</v>
      </c>
      <c r="B58" s="10" t="s">
        <v>14</v>
      </c>
      <c r="C58" s="18">
        <v>113.1</v>
      </c>
      <c r="D58" s="18">
        <v>86.2</v>
      </c>
      <c r="E58" s="18">
        <v>101.2</v>
      </c>
      <c r="F58" s="18">
        <v>105.5</v>
      </c>
      <c r="G58" s="18">
        <v>107.5</v>
      </c>
      <c r="H58" s="18">
        <v>109</v>
      </c>
    </row>
    <row r="59" spans="1:8" ht="25.5">
      <c r="A59" s="5" t="s">
        <v>52</v>
      </c>
      <c r="B59" s="6" t="s">
        <v>34</v>
      </c>
      <c r="C59" s="7">
        <v>936.1</v>
      </c>
      <c r="D59" s="7">
        <v>1006</v>
      </c>
      <c r="E59" s="7">
        <v>1197.4</v>
      </c>
      <c r="F59" s="7">
        <v>1391.4</v>
      </c>
      <c r="G59" s="7">
        <v>1607.9</v>
      </c>
      <c r="H59" s="7">
        <v>1854.5</v>
      </c>
    </row>
    <row r="60" spans="1:8" ht="12.75">
      <c r="A60" s="21" t="s">
        <v>41</v>
      </c>
      <c r="B60" s="13" t="s">
        <v>14</v>
      </c>
      <c r="C60" s="18">
        <v>105.6</v>
      </c>
      <c r="D60" s="18">
        <v>109.5</v>
      </c>
      <c r="E60" s="18">
        <v>109.5</v>
      </c>
      <c r="F60" s="18">
        <v>107</v>
      </c>
      <c r="G60" s="18">
        <v>107.5</v>
      </c>
      <c r="H60" s="18">
        <v>108.5</v>
      </c>
    </row>
    <row r="61" spans="1:8" ht="12.75">
      <c r="A61" s="5" t="s">
        <v>53</v>
      </c>
      <c r="B61" s="6" t="s">
        <v>12</v>
      </c>
      <c r="C61" s="7">
        <v>274425</v>
      </c>
      <c r="D61" s="24">
        <v>123756</v>
      </c>
      <c r="E61" s="7">
        <v>136090</v>
      </c>
      <c r="F61" s="7">
        <v>153904.5</v>
      </c>
      <c r="G61" s="7">
        <v>172627.5</v>
      </c>
      <c r="H61" s="7">
        <v>194975.7</v>
      </c>
    </row>
    <row r="62" spans="1:255" s="12" customFormat="1" ht="15" customHeight="1">
      <c r="A62" s="8" t="s">
        <v>54</v>
      </c>
      <c r="B62" s="9" t="s">
        <v>14</v>
      </c>
      <c r="C62" s="18"/>
      <c r="D62" s="18">
        <v>45.1</v>
      </c>
      <c r="E62" s="18">
        <v>110</v>
      </c>
      <c r="F62" s="18">
        <v>113.1</v>
      </c>
      <c r="G62" s="18">
        <v>112.2</v>
      </c>
      <c r="H62" s="18">
        <v>112.9</v>
      </c>
      <c r="IR62"/>
      <c r="IS62"/>
      <c r="IT62"/>
      <c r="IU62"/>
    </row>
    <row r="64" spans="1:7" ht="12.75">
      <c r="A64" s="25" t="s">
        <v>55</v>
      </c>
      <c r="B64" s="26"/>
      <c r="C64" s="26"/>
      <c r="D64" s="27"/>
      <c r="E64" s="27"/>
      <c r="F64" s="26"/>
      <c r="G64" s="26"/>
    </row>
    <row r="65" spans="1:7" ht="13.5" customHeight="1">
      <c r="A65" s="25" t="s">
        <v>56</v>
      </c>
      <c r="B65" s="26"/>
      <c r="C65" s="26"/>
      <c r="D65" s="27"/>
      <c r="E65" s="27"/>
      <c r="F65" s="160" t="s">
        <v>57</v>
      </c>
      <c r="G65" s="160"/>
    </row>
    <row r="66" spans="1:7" ht="12.75">
      <c r="A66" s="25"/>
      <c r="B66" s="26"/>
      <c r="C66" s="26"/>
      <c r="D66" s="27"/>
      <c r="E66" s="27"/>
      <c r="F66" s="28"/>
      <c r="G66" s="28"/>
    </row>
    <row r="67" spans="1:7" ht="12.75">
      <c r="A67" s="25"/>
      <c r="B67" s="26"/>
      <c r="C67" s="26"/>
      <c r="D67" s="27"/>
      <c r="E67" s="27"/>
      <c r="F67" s="28"/>
      <c r="G67" s="28"/>
    </row>
    <row r="68" spans="1:7" ht="12.75">
      <c r="A68" s="26"/>
      <c r="B68" s="26"/>
      <c r="C68" s="26"/>
      <c r="D68" s="27"/>
      <c r="E68" s="27"/>
      <c r="F68" s="26"/>
      <c r="G68" s="26"/>
    </row>
    <row r="69" spans="1:7" ht="12.75">
      <c r="A69" s="29" t="s">
        <v>58</v>
      </c>
      <c r="B69" s="26"/>
      <c r="C69" s="26"/>
      <c r="D69" s="27"/>
      <c r="E69" s="27"/>
      <c r="F69" s="26"/>
      <c r="G69" s="26"/>
    </row>
    <row r="70" spans="1:7" ht="12.75">
      <c r="A70" s="29" t="s">
        <v>59</v>
      </c>
      <c r="B70" s="26"/>
      <c r="C70" s="26"/>
      <c r="D70" s="27"/>
      <c r="E70" s="27"/>
      <c r="F70" s="26"/>
      <c r="G70" s="26"/>
    </row>
  </sheetData>
  <sheetProtection selectLockedCells="1" selectUnlockedCells="1"/>
  <mergeCells count="7">
    <mergeCell ref="E5:E6"/>
    <mergeCell ref="F6:H6"/>
    <mergeCell ref="F65:G65"/>
    <mergeCell ref="A5:A6"/>
    <mergeCell ref="B5:B6"/>
    <mergeCell ref="C5:C6"/>
    <mergeCell ref="D5:D6"/>
  </mergeCells>
  <printOptions/>
  <pageMargins left="0.8347222222222223" right="0.18541666666666667" top="0.425" bottom="0.267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2"/>
  <sheetViews>
    <sheetView zoomScale="73" zoomScaleNormal="73" zoomScalePageLayoutView="0" workbookViewId="0" topLeftCell="A7">
      <selection activeCell="O34" sqref="O34"/>
    </sheetView>
  </sheetViews>
  <sheetFormatPr defaultColWidth="9.140625" defaultRowHeight="30.75" customHeight="1"/>
  <cols>
    <col min="1" max="1" width="51.57421875" style="1" customWidth="1"/>
    <col min="2" max="2" width="11.8515625" style="1" customWidth="1"/>
    <col min="3" max="3" width="0" style="1" hidden="1" customWidth="1"/>
    <col min="4" max="4" width="10.8515625" style="1" customWidth="1"/>
    <col min="5" max="5" width="11.8515625" style="0" customWidth="1"/>
    <col min="6" max="6" width="13.28125" style="1" customWidth="1"/>
    <col min="7" max="7" width="13.28125" style="0" customWidth="1"/>
    <col min="10" max="10" width="49.7109375" style="0" customWidth="1"/>
    <col min="11" max="11" width="11.421875" style="0" customWidth="1"/>
    <col min="12" max="13" width="0" style="0" hidden="1" customWidth="1"/>
    <col min="14" max="14" width="0" style="30" hidden="1" customWidth="1"/>
    <col min="15" max="15" width="14.00390625" style="31" customWidth="1"/>
    <col min="16" max="16" width="12.28125" style="30" customWidth="1"/>
    <col min="17" max="17" width="12.28125" style="0" customWidth="1"/>
  </cols>
  <sheetData>
    <row r="1" ht="12.75"/>
    <row r="2" spans="1:9" ht="15.75" customHeight="1">
      <c r="A2" s="161" t="s">
        <v>60</v>
      </c>
      <c r="B2" s="161"/>
      <c r="C2" s="161"/>
      <c r="D2" s="161"/>
      <c r="E2" s="161"/>
      <c r="F2" s="161"/>
      <c r="G2" s="161"/>
      <c r="H2" s="161"/>
      <c r="I2" s="161"/>
    </row>
    <row r="3" ht="12.75"/>
    <row r="4" spans="1:17" ht="17.25" customHeight="1">
      <c r="A4" s="159" t="s">
        <v>2</v>
      </c>
      <c r="B4" s="159" t="s">
        <v>3</v>
      </c>
      <c r="C4" s="4" t="s">
        <v>61</v>
      </c>
      <c r="D4" s="159" t="s">
        <v>62</v>
      </c>
      <c r="E4" s="159" t="s">
        <v>63</v>
      </c>
      <c r="F4" s="159" t="s">
        <v>64</v>
      </c>
      <c r="G4" s="159" t="s">
        <v>65</v>
      </c>
      <c r="H4" s="162" t="s">
        <v>66</v>
      </c>
      <c r="I4" s="162" t="s">
        <v>67</v>
      </c>
      <c r="J4" s="159" t="s">
        <v>68</v>
      </c>
      <c r="K4" s="162" t="s">
        <v>69</v>
      </c>
      <c r="O4" s="162" t="s">
        <v>70</v>
      </c>
      <c r="P4" s="159" t="s">
        <v>65</v>
      </c>
      <c r="Q4" s="159" t="s">
        <v>71</v>
      </c>
    </row>
    <row r="5" spans="1:18" ht="45.75" customHeight="1">
      <c r="A5" s="159"/>
      <c r="B5" s="159"/>
      <c r="C5" s="4" t="s">
        <v>72</v>
      </c>
      <c r="D5" s="159"/>
      <c r="E5" s="159"/>
      <c r="F5" s="159"/>
      <c r="G5" s="159"/>
      <c r="H5" s="159"/>
      <c r="I5" s="159"/>
      <c r="J5" s="159"/>
      <c r="K5" s="159"/>
      <c r="L5" s="32" t="s">
        <v>73</v>
      </c>
      <c r="M5" s="32" t="s">
        <v>74</v>
      </c>
      <c r="N5" s="33" t="s">
        <v>75</v>
      </c>
      <c r="O5" s="162"/>
      <c r="P5" s="162"/>
      <c r="Q5" s="162"/>
      <c r="R5" s="32"/>
    </row>
    <row r="6" spans="1:17" ht="51" customHeight="1">
      <c r="A6" s="5" t="s">
        <v>11</v>
      </c>
      <c r="B6" s="6" t="s">
        <v>12</v>
      </c>
      <c r="C6" s="7">
        <v>1767176.4</v>
      </c>
      <c r="D6" s="7">
        <v>1764397.4</v>
      </c>
      <c r="E6" s="7">
        <v>2167930.3</v>
      </c>
      <c r="F6" s="7">
        <v>2593799.6</v>
      </c>
      <c r="G6" s="7">
        <v>1045960.8</v>
      </c>
      <c r="H6" s="7">
        <f>G6/E6*100</f>
        <v>48.24697546779987</v>
      </c>
      <c r="I6" s="7">
        <f>G6/F6*100</f>
        <v>40.32542837927803</v>
      </c>
      <c r="J6" s="34"/>
      <c r="K6" s="6">
        <v>860152</v>
      </c>
      <c r="L6" s="6">
        <f>L8+L10+L36</f>
        <v>540989</v>
      </c>
      <c r="M6" s="6">
        <f>M8+M10+M36</f>
        <v>169711.2</v>
      </c>
      <c r="N6" s="35">
        <f>N8+N10+N36</f>
        <v>1029683.2</v>
      </c>
      <c r="O6" s="36">
        <f>O8+O10+O36</f>
        <v>185808.80000000002</v>
      </c>
      <c r="P6" s="35">
        <f>K6+O6</f>
        <v>1045960.8</v>
      </c>
      <c r="Q6" s="36">
        <f>Q8+Q10+Q36</f>
        <v>825960</v>
      </c>
    </row>
    <row r="7" spans="1:255" s="12" customFormat="1" ht="15" customHeight="1">
      <c r="A7" s="8" t="s">
        <v>13</v>
      </c>
      <c r="B7" s="9" t="s">
        <v>14</v>
      </c>
      <c r="C7" s="10"/>
      <c r="D7" s="11">
        <v>99.8</v>
      </c>
      <c r="E7" s="11">
        <v>106.2</v>
      </c>
      <c r="F7" s="11">
        <v>126.8</v>
      </c>
      <c r="G7" s="37">
        <v>126.64</v>
      </c>
      <c r="H7" s="37"/>
      <c r="I7" s="37"/>
      <c r="J7" s="38"/>
      <c r="K7" s="10">
        <v>121.8</v>
      </c>
      <c r="L7" s="10"/>
      <c r="M7" s="10"/>
      <c r="N7" s="39"/>
      <c r="O7" s="40"/>
      <c r="P7" s="39">
        <f>P6/Q6*100</f>
        <v>126.63576928664826</v>
      </c>
      <c r="Q7" s="40"/>
      <c r="R7" s="41"/>
      <c r="IU7"/>
    </row>
    <row r="8" spans="1:18" ht="12.75">
      <c r="A8" s="5" t="s">
        <v>15</v>
      </c>
      <c r="B8" s="6" t="s">
        <v>12</v>
      </c>
      <c r="C8" s="7">
        <v>112027</v>
      </c>
      <c r="D8" s="7">
        <v>84256.9</v>
      </c>
      <c r="E8" s="7">
        <v>69510.2</v>
      </c>
      <c r="F8" s="7">
        <v>99556.9</v>
      </c>
      <c r="G8" s="7">
        <v>52140</v>
      </c>
      <c r="H8" s="7">
        <f>G8/E8*100</f>
        <v>75.01057398770253</v>
      </c>
      <c r="I8" s="7">
        <f>G8/F8*100</f>
        <v>52.37206060052091</v>
      </c>
      <c r="J8" s="34"/>
      <c r="K8" s="6">
        <v>52140</v>
      </c>
      <c r="L8" s="6">
        <v>0</v>
      </c>
      <c r="M8" s="6">
        <v>0</v>
      </c>
      <c r="N8" s="35">
        <f>M8+K8</f>
        <v>52140</v>
      </c>
      <c r="O8" s="36">
        <v>0</v>
      </c>
      <c r="P8" s="35">
        <f>K8+O8</f>
        <v>52140</v>
      </c>
      <c r="Q8" s="36">
        <v>29333</v>
      </c>
      <c r="R8" s="12"/>
    </row>
    <row r="9" spans="1:255" s="12" customFormat="1" ht="12.75">
      <c r="A9" s="8" t="s">
        <v>13</v>
      </c>
      <c r="B9" s="9" t="s">
        <v>14</v>
      </c>
      <c r="C9" s="10"/>
      <c r="D9" s="11">
        <v>75.2</v>
      </c>
      <c r="E9" s="11">
        <v>100</v>
      </c>
      <c r="F9" s="11">
        <v>105.1</v>
      </c>
      <c r="G9" s="42">
        <v>177.75</v>
      </c>
      <c r="H9" s="42"/>
      <c r="I9" s="42"/>
      <c r="J9" s="38"/>
      <c r="K9" s="10">
        <v>138.2</v>
      </c>
      <c r="L9" s="10"/>
      <c r="M9" s="10"/>
      <c r="N9" s="39"/>
      <c r="O9" s="40"/>
      <c r="P9" s="39">
        <f>P8/Q8*100</f>
        <v>177.75201990931714</v>
      </c>
      <c r="Q9" s="40"/>
      <c r="R9" s="43"/>
      <c r="IU9"/>
    </row>
    <row r="10" spans="1:18" ht="12.75">
      <c r="A10" s="5" t="s">
        <v>16</v>
      </c>
      <c r="B10" s="6" t="s">
        <v>12</v>
      </c>
      <c r="C10" s="7">
        <v>1118693.2</v>
      </c>
      <c r="D10" s="7">
        <v>1157651.7</v>
      </c>
      <c r="E10" s="7">
        <v>1242562.9</v>
      </c>
      <c r="F10" s="7">
        <v>1774568</v>
      </c>
      <c r="G10" s="7">
        <v>689005.8</v>
      </c>
      <c r="H10" s="7">
        <f>G10/E10*100</f>
        <v>55.45037599303827</v>
      </c>
      <c r="I10" s="7">
        <f>G10/F10*100</f>
        <v>38.82667781679823</v>
      </c>
      <c r="J10" s="34"/>
      <c r="K10" s="6">
        <v>524351</v>
      </c>
      <c r="L10" s="6">
        <v>524352</v>
      </c>
      <c r="M10" s="6">
        <f>M12+M14+M16+M18+M20+M22+M24+M26+M28+M30+M32+M34</f>
        <v>136437.2</v>
      </c>
      <c r="N10" s="35">
        <f>N12+N14+N16+N18+N20+N22+N24+N26+N28+N30+N32+N34</f>
        <v>660608.2</v>
      </c>
      <c r="O10" s="6">
        <f>O12+O14+O16+O18+O20+O22+O24+O26+O28+O30+O32+O34</f>
        <v>164654.80000000002</v>
      </c>
      <c r="P10" s="35">
        <f>K10+O10</f>
        <v>689005.8</v>
      </c>
      <c r="Q10" s="36">
        <f>Q12+Q14+Q16+Q18+Q20+Q22+Q24+Q26+Q28+Q30+Q32+Q34</f>
        <v>518720.30000000005</v>
      </c>
      <c r="R10" s="12"/>
    </row>
    <row r="11" spans="1:18" ht="12.75">
      <c r="A11" s="8" t="s">
        <v>13</v>
      </c>
      <c r="B11" s="9" t="s">
        <v>14</v>
      </c>
      <c r="C11" s="13"/>
      <c r="D11" s="11">
        <v>103.5</v>
      </c>
      <c r="E11" s="11">
        <v>103.9</v>
      </c>
      <c r="F11" s="11">
        <v>132.1</v>
      </c>
      <c r="G11" s="11">
        <v>132.83</v>
      </c>
      <c r="H11" s="11"/>
      <c r="I11" s="11"/>
      <c r="J11" s="34"/>
      <c r="K11" s="10">
        <v>132.8</v>
      </c>
      <c r="L11" s="44"/>
      <c r="M11" s="44"/>
      <c r="N11" s="45"/>
      <c r="O11" s="46"/>
      <c r="P11" s="39">
        <f>P10/Q10*100</f>
        <v>132.8279999838063</v>
      </c>
      <c r="Q11" s="10"/>
      <c r="R11" s="12"/>
    </row>
    <row r="12" spans="1:17" ht="25.5">
      <c r="A12" s="14" t="s">
        <v>17</v>
      </c>
      <c r="B12" s="13" t="s">
        <v>12</v>
      </c>
      <c r="C12" s="15">
        <v>22678.1</v>
      </c>
      <c r="D12" s="15">
        <v>28895.5</v>
      </c>
      <c r="E12" s="15">
        <v>31978.2</v>
      </c>
      <c r="F12" s="15">
        <v>44186.1</v>
      </c>
      <c r="G12" s="15">
        <v>21397.6</v>
      </c>
      <c r="H12" s="15">
        <f>G12/E12*100</f>
        <v>66.91308453884209</v>
      </c>
      <c r="I12" s="15">
        <f>G12/F12*100</f>
        <v>48.42608874736625</v>
      </c>
      <c r="J12" s="34" t="s">
        <v>76</v>
      </c>
      <c r="K12" s="44"/>
      <c r="L12" s="44">
        <v>8535.8</v>
      </c>
      <c r="M12" s="44">
        <f>L12/3*6</f>
        <v>17071.6</v>
      </c>
      <c r="N12" s="45">
        <f>M12+K12</f>
        <v>17071.6</v>
      </c>
      <c r="O12" s="46">
        <f>20132.4+1265.2</f>
        <v>21397.600000000002</v>
      </c>
      <c r="P12" s="47">
        <f>K12+O12</f>
        <v>21397.600000000002</v>
      </c>
      <c r="Q12" s="44">
        <v>12943.6</v>
      </c>
    </row>
    <row r="13" spans="1:18" ht="12.75">
      <c r="A13" s="8" t="s">
        <v>13</v>
      </c>
      <c r="B13" s="9" t="s">
        <v>14</v>
      </c>
      <c r="C13" s="13"/>
      <c r="D13" s="11">
        <v>127.4</v>
      </c>
      <c r="E13" s="11">
        <v>95.8</v>
      </c>
      <c r="F13" s="11">
        <v>131.9</v>
      </c>
      <c r="G13" s="11">
        <v>165.31</v>
      </c>
      <c r="H13" s="11"/>
      <c r="I13" s="11"/>
      <c r="J13" s="34"/>
      <c r="K13" s="44"/>
      <c r="L13" s="10">
        <v>169.2</v>
      </c>
      <c r="M13" s="44"/>
      <c r="N13" s="45"/>
      <c r="O13" s="46"/>
      <c r="P13" s="39">
        <f>P12/Q12*100</f>
        <v>165.31413208071945</v>
      </c>
      <c r="Q13" s="10"/>
      <c r="R13" s="12"/>
    </row>
    <row r="14" spans="1:17" ht="12.75">
      <c r="A14" s="16" t="s">
        <v>18</v>
      </c>
      <c r="B14" s="13" t="s">
        <v>12</v>
      </c>
      <c r="C14" s="17">
        <v>354237.3</v>
      </c>
      <c r="D14" s="17">
        <v>342327.4</v>
      </c>
      <c r="E14" s="15">
        <v>396760.8</v>
      </c>
      <c r="F14" s="15">
        <v>412020.5</v>
      </c>
      <c r="G14" s="15">
        <v>197804.9</v>
      </c>
      <c r="H14" s="15">
        <f>G14/E14*100</f>
        <v>49.854950388244</v>
      </c>
      <c r="I14" s="15">
        <f>G14/F14*100</f>
        <v>48.00850928533896</v>
      </c>
      <c r="J14" s="34"/>
      <c r="K14" s="44">
        <v>171104</v>
      </c>
      <c r="L14" s="44">
        <v>11895.8</v>
      </c>
      <c r="M14" s="44">
        <f>L14/3*6</f>
        <v>23791.6</v>
      </c>
      <c r="N14" s="45">
        <f>M14+K14</f>
        <v>194895.6</v>
      </c>
      <c r="O14" s="46">
        <f>24302+2398.9</f>
        <v>26700.9</v>
      </c>
      <c r="P14" s="47">
        <f>K14+O14</f>
        <v>197804.9</v>
      </c>
      <c r="Q14" s="44">
        <v>169614.2</v>
      </c>
    </row>
    <row r="15" spans="1:18" ht="12.75">
      <c r="A15" s="8" t="s">
        <v>13</v>
      </c>
      <c r="B15" s="9" t="s">
        <v>14</v>
      </c>
      <c r="C15" s="15"/>
      <c r="D15" s="18">
        <v>96.6</v>
      </c>
      <c r="E15" s="18">
        <v>101.3</v>
      </c>
      <c r="F15" s="18">
        <v>106.6</v>
      </c>
      <c r="G15" s="18">
        <v>116.62</v>
      </c>
      <c r="H15" s="18"/>
      <c r="I15" s="18"/>
      <c r="J15" s="34"/>
      <c r="K15" s="10">
        <v>115.5</v>
      </c>
      <c r="L15" s="10">
        <v>109.6</v>
      </c>
      <c r="M15" s="44"/>
      <c r="N15" s="45"/>
      <c r="O15" s="46"/>
      <c r="P15" s="39">
        <f>P14/Q14*100</f>
        <v>116.62048342650554</v>
      </c>
      <c r="Q15" s="10"/>
      <c r="R15" s="12"/>
    </row>
    <row r="16" spans="1:17" ht="25.5">
      <c r="A16" s="16" t="s">
        <v>77</v>
      </c>
      <c r="B16" s="13" t="s">
        <v>12</v>
      </c>
      <c r="C16" s="17">
        <v>0</v>
      </c>
      <c r="D16" s="17">
        <v>825</v>
      </c>
      <c r="E16" s="48">
        <v>0</v>
      </c>
      <c r="F16" s="17">
        <v>2763.7</v>
      </c>
      <c r="G16" s="17">
        <v>612</v>
      </c>
      <c r="H16" s="15"/>
      <c r="I16" s="15">
        <f>G16/F16*100</f>
        <v>22.14422694214278</v>
      </c>
      <c r="J16" s="34"/>
      <c r="K16" s="44"/>
      <c r="L16" s="44">
        <v>612</v>
      </c>
      <c r="M16" s="44">
        <f>L16/3*6</f>
        <v>1224</v>
      </c>
      <c r="N16" s="45">
        <f>M16+K16</f>
        <v>1224</v>
      </c>
      <c r="O16" s="46">
        <v>612</v>
      </c>
      <c r="P16" s="47">
        <f>K16+O16</f>
        <v>612</v>
      </c>
      <c r="Q16" s="44"/>
    </row>
    <row r="17" spans="1:18" ht="12.75">
      <c r="A17" s="8" t="s">
        <v>13</v>
      </c>
      <c r="B17" s="9" t="s">
        <v>14</v>
      </c>
      <c r="C17" s="15"/>
      <c r="D17" s="18"/>
      <c r="E17" s="48">
        <v>0</v>
      </c>
      <c r="F17" s="18">
        <v>296.7</v>
      </c>
      <c r="G17" s="18"/>
      <c r="H17" s="18"/>
      <c r="I17" s="18"/>
      <c r="J17" s="34"/>
      <c r="K17" s="44"/>
      <c r="L17" s="44"/>
      <c r="M17" s="44"/>
      <c r="N17" s="45"/>
      <c r="O17" s="46"/>
      <c r="P17" s="39" t="e">
        <f>P16/Q16*100</f>
        <v>#DIV/0!</v>
      </c>
      <c r="Q17" s="10"/>
      <c r="R17" s="12"/>
    </row>
    <row r="18" spans="1:17" ht="12.75">
      <c r="A18" s="16" t="s">
        <v>19</v>
      </c>
      <c r="B18" s="13" t="s">
        <v>12</v>
      </c>
      <c r="C18" s="17">
        <v>2056.2</v>
      </c>
      <c r="D18" s="17">
        <v>1394.2</v>
      </c>
      <c r="E18" s="17">
        <v>1904.3</v>
      </c>
      <c r="F18" s="17">
        <v>1644.8</v>
      </c>
      <c r="G18" s="17">
        <v>1079.8</v>
      </c>
      <c r="H18" s="15">
        <f>G18/E18*100</f>
        <v>56.703250538255524</v>
      </c>
      <c r="I18" s="15">
        <f>G18/F18*100</f>
        <v>65.64931906614785</v>
      </c>
      <c r="J18" s="34"/>
      <c r="K18" s="44">
        <v>809</v>
      </c>
      <c r="L18" s="44">
        <v>131.6</v>
      </c>
      <c r="M18" s="44">
        <f>L18/3*6</f>
        <v>263.2</v>
      </c>
      <c r="N18" s="45">
        <f>M18+K18</f>
        <v>1072.2</v>
      </c>
      <c r="O18" s="46">
        <v>270.8</v>
      </c>
      <c r="P18" s="47">
        <f>K18+O18</f>
        <v>1079.8</v>
      </c>
      <c r="Q18" s="44">
        <v>560</v>
      </c>
    </row>
    <row r="19" spans="1:18" ht="12.75">
      <c r="A19" s="8" t="s">
        <v>13</v>
      </c>
      <c r="B19" s="9" t="s">
        <v>14</v>
      </c>
      <c r="C19" s="15"/>
      <c r="D19" s="18">
        <v>67.8</v>
      </c>
      <c r="E19" s="18">
        <v>103.5</v>
      </c>
      <c r="F19" s="18">
        <v>109.7</v>
      </c>
      <c r="G19" s="18">
        <v>192.82</v>
      </c>
      <c r="H19" s="18"/>
      <c r="I19" s="18"/>
      <c r="J19" s="34"/>
      <c r="K19" s="10">
        <v>144.5</v>
      </c>
      <c r="L19" s="10">
        <v>150.9</v>
      </c>
      <c r="M19" s="44"/>
      <c r="N19" s="45"/>
      <c r="O19" s="46"/>
      <c r="P19" s="39">
        <f>P18/Q18*100</f>
        <v>192.82142857142856</v>
      </c>
      <c r="Q19" s="10"/>
      <c r="R19" s="12"/>
    </row>
    <row r="20" spans="1:17" ht="25.5">
      <c r="A20" s="16" t="s">
        <v>20</v>
      </c>
      <c r="B20" s="13" t="s">
        <v>12</v>
      </c>
      <c r="C20" s="15">
        <v>15702.3</v>
      </c>
      <c r="D20" s="15">
        <v>19265.6</v>
      </c>
      <c r="E20" s="15">
        <v>18666.9</v>
      </c>
      <c r="F20" s="15">
        <v>20207</v>
      </c>
      <c r="G20" s="15">
        <v>8124</v>
      </c>
      <c r="H20" s="15">
        <f>G20/E20*100</f>
        <v>43.52088456037156</v>
      </c>
      <c r="I20" s="15">
        <f>G20/F20*100</f>
        <v>40.2038897411788</v>
      </c>
      <c r="J20" s="34" t="s">
        <v>78</v>
      </c>
      <c r="K20" s="44">
        <v>8124</v>
      </c>
      <c r="L20" s="44"/>
      <c r="M20" s="44"/>
      <c r="N20" s="45">
        <f>M20+K20</f>
        <v>8124</v>
      </c>
      <c r="O20" s="46"/>
      <c r="P20" s="47">
        <f>K20+O20</f>
        <v>8124</v>
      </c>
      <c r="Q20" s="44">
        <v>9329.5</v>
      </c>
    </row>
    <row r="21" spans="1:18" ht="12.75">
      <c r="A21" s="8" t="s">
        <v>13</v>
      </c>
      <c r="B21" s="9" t="s">
        <v>14</v>
      </c>
      <c r="C21" s="15"/>
      <c r="D21" s="18">
        <v>122.7</v>
      </c>
      <c r="E21" s="18">
        <v>104.1</v>
      </c>
      <c r="F21" s="18">
        <v>95.3</v>
      </c>
      <c r="G21" s="18">
        <v>87.08</v>
      </c>
      <c r="H21" s="18"/>
      <c r="I21" s="18"/>
      <c r="J21" s="34"/>
      <c r="K21" s="10">
        <v>97.1</v>
      </c>
      <c r="L21" s="44"/>
      <c r="M21" s="44"/>
      <c r="N21" s="45"/>
      <c r="O21" s="46"/>
      <c r="P21" s="39">
        <f>P20/Q20*100</f>
        <v>87.078621576719</v>
      </c>
      <c r="Q21" s="10"/>
      <c r="R21" s="12"/>
    </row>
    <row r="22" spans="1:17" ht="25.5">
      <c r="A22" s="16" t="s">
        <v>21</v>
      </c>
      <c r="B22" s="13" t="s">
        <v>12</v>
      </c>
      <c r="C22" s="15">
        <v>12198</v>
      </c>
      <c r="D22" s="15">
        <v>14352</v>
      </c>
      <c r="E22" s="15">
        <v>18687.6</v>
      </c>
      <c r="F22" s="15">
        <v>16986.8</v>
      </c>
      <c r="G22" s="15">
        <v>2417</v>
      </c>
      <c r="H22" s="15">
        <f>G22/E22*100</f>
        <v>12.933710053725466</v>
      </c>
      <c r="I22" s="15">
        <f>G22/F22*100</f>
        <v>14.22869522217251</v>
      </c>
      <c r="J22" s="34" t="s">
        <v>79</v>
      </c>
      <c r="K22" s="44"/>
      <c r="L22" s="44">
        <v>1411</v>
      </c>
      <c r="M22" s="44">
        <f>L22/3*6</f>
        <v>2822</v>
      </c>
      <c r="N22" s="45">
        <f>M22+K22</f>
        <v>2822</v>
      </c>
      <c r="O22" s="46">
        <v>2417</v>
      </c>
      <c r="P22" s="47">
        <f>K22+O22</f>
        <v>2417</v>
      </c>
      <c r="Q22" s="44">
        <v>4586</v>
      </c>
    </row>
    <row r="23" spans="1:18" ht="12.75">
      <c r="A23" s="8" t="s">
        <v>13</v>
      </c>
      <c r="B23" s="9" t="s">
        <v>14</v>
      </c>
      <c r="C23" s="15"/>
      <c r="D23" s="18">
        <v>117.7</v>
      </c>
      <c r="E23" s="18">
        <v>110</v>
      </c>
      <c r="F23" s="18">
        <v>102.8</v>
      </c>
      <c r="G23" s="18">
        <v>52.7</v>
      </c>
      <c r="H23" s="18"/>
      <c r="I23" s="18"/>
      <c r="J23" s="34"/>
      <c r="K23" s="44"/>
      <c r="L23" s="10">
        <v>78.4</v>
      </c>
      <c r="M23" s="44"/>
      <c r="N23" s="45"/>
      <c r="O23" s="46"/>
      <c r="P23" s="39">
        <f>P22/Q22*100</f>
        <v>52.70388137810728</v>
      </c>
      <c r="Q23" s="10"/>
      <c r="R23" s="12"/>
    </row>
    <row r="24" spans="1:17" ht="63.75">
      <c r="A24" s="16" t="s">
        <v>22</v>
      </c>
      <c r="B24" s="13" t="s">
        <v>12</v>
      </c>
      <c r="C24" s="15">
        <v>50656.3</v>
      </c>
      <c r="D24" s="15">
        <v>62468.5</v>
      </c>
      <c r="E24" s="15">
        <v>70362.8</v>
      </c>
      <c r="F24" s="15">
        <v>83578.6</v>
      </c>
      <c r="G24" s="15">
        <v>18778.2</v>
      </c>
      <c r="H24" s="15">
        <f>G24/E24*100</f>
        <v>26.68768155900561</v>
      </c>
      <c r="I24" s="15">
        <f>G24/F24*100</f>
        <v>22.467713027018878</v>
      </c>
      <c r="J24" s="34" t="s">
        <v>80</v>
      </c>
      <c r="K24" s="44">
        <v>3724</v>
      </c>
      <c r="L24" s="44">
        <v>6901.7</v>
      </c>
      <c r="M24" s="44">
        <f>L24/3*6</f>
        <v>13803.4</v>
      </c>
      <c r="N24" s="45">
        <f>M24+K24</f>
        <v>17527.4</v>
      </c>
      <c r="O24" s="46">
        <f>2008+11623.2+1423</f>
        <v>15054.2</v>
      </c>
      <c r="P24" s="47">
        <f>K24+O24</f>
        <v>18778.2</v>
      </c>
      <c r="Q24" s="44">
        <v>21820.3</v>
      </c>
    </row>
    <row r="25" spans="1:18" ht="12.75">
      <c r="A25" s="8" t="s">
        <v>13</v>
      </c>
      <c r="B25" s="9" t="s">
        <v>14</v>
      </c>
      <c r="C25" s="15"/>
      <c r="D25" s="18">
        <v>123.3</v>
      </c>
      <c r="E25" s="18">
        <v>118.2</v>
      </c>
      <c r="F25" s="18">
        <v>116.2</v>
      </c>
      <c r="G25" s="18">
        <v>86.06</v>
      </c>
      <c r="H25" s="18"/>
      <c r="I25" s="18"/>
      <c r="J25" s="34"/>
      <c r="K25" s="10">
        <v>135.7</v>
      </c>
      <c r="L25" s="10">
        <v>119.5</v>
      </c>
      <c r="M25" s="44"/>
      <c r="N25" s="45"/>
      <c r="O25" s="46"/>
      <c r="P25" s="39">
        <f>P24/Q24*100</f>
        <v>86.05839516413616</v>
      </c>
      <c r="Q25" s="10"/>
      <c r="R25" s="12"/>
    </row>
    <row r="26" spans="1:17" ht="41.25" customHeight="1">
      <c r="A26" s="16" t="s">
        <v>23</v>
      </c>
      <c r="B26" s="13" t="s">
        <v>12</v>
      </c>
      <c r="C26" s="15">
        <v>534727.5</v>
      </c>
      <c r="D26" s="15">
        <v>601956.8</v>
      </c>
      <c r="E26" s="17">
        <v>631431.4</v>
      </c>
      <c r="F26" s="15">
        <v>995629.3</v>
      </c>
      <c r="G26" s="15">
        <v>364069.5</v>
      </c>
      <c r="H26" s="15">
        <f>G26/E26*100</f>
        <v>57.657807324754515</v>
      </c>
      <c r="I26" s="15">
        <f>G26/F26*100</f>
        <v>36.56677239209413</v>
      </c>
      <c r="J26" s="34" t="s">
        <v>81</v>
      </c>
      <c r="K26" s="44">
        <v>316634</v>
      </c>
      <c r="L26" s="44">
        <v>17395.4</v>
      </c>
      <c r="M26" s="44">
        <f>L26/3*6</f>
        <v>34790.8</v>
      </c>
      <c r="N26" s="45">
        <f>M26+K26</f>
        <v>351424.8</v>
      </c>
      <c r="O26" s="46">
        <f>40542+1463+5430.5</f>
        <v>47435.5</v>
      </c>
      <c r="P26" s="47">
        <f>K26+O26</f>
        <v>364069.5</v>
      </c>
      <c r="Q26" s="44">
        <v>276840.8</v>
      </c>
    </row>
    <row r="27" spans="1:18" ht="12.75">
      <c r="A27" s="8" t="s">
        <v>13</v>
      </c>
      <c r="B27" s="9" t="s">
        <v>14</v>
      </c>
      <c r="C27" s="15"/>
      <c r="D27" s="18">
        <v>112.6</v>
      </c>
      <c r="E27" s="18">
        <v>104.3</v>
      </c>
      <c r="F27" s="18">
        <v>138.9</v>
      </c>
      <c r="G27" s="18">
        <v>131.51</v>
      </c>
      <c r="H27" s="18"/>
      <c r="I27" s="18"/>
      <c r="J27" s="34"/>
      <c r="K27" s="10">
        <v>141.5</v>
      </c>
      <c r="L27" s="10">
        <v>102.7</v>
      </c>
      <c r="M27" s="44"/>
      <c r="N27" s="45"/>
      <c r="O27" s="46"/>
      <c r="P27" s="39">
        <f>P26/Q26*100</f>
        <v>131.50861433719308</v>
      </c>
      <c r="Q27" s="10"/>
      <c r="R27" s="12"/>
    </row>
    <row r="28" spans="1:17" ht="12.75">
      <c r="A28" s="16" t="s">
        <v>24</v>
      </c>
      <c r="B28" s="13" t="s">
        <v>12</v>
      </c>
      <c r="C28" s="15">
        <v>14138.3</v>
      </c>
      <c r="D28" s="15">
        <v>20146.9</v>
      </c>
      <c r="E28" s="15">
        <v>14396.2</v>
      </c>
      <c r="F28" s="17">
        <v>22139</v>
      </c>
      <c r="G28" s="17">
        <v>9734</v>
      </c>
      <c r="H28" s="15">
        <f>G28/E28*100</f>
        <v>67.61506508662008</v>
      </c>
      <c r="I28" s="15">
        <f>G28/F28*100</f>
        <v>43.96765888251502</v>
      </c>
      <c r="J28" s="34"/>
      <c r="K28" s="44"/>
      <c r="L28" s="44">
        <v>3731.6</v>
      </c>
      <c r="M28" s="44">
        <f>L28/3*6</f>
        <v>7463.199999999999</v>
      </c>
      <c r="N28" s="45">
        <f>M28+K28</f>
        <v>7463.199999999999</v>
      </c>
      <c r="O28" s="44">
        <v>9734</v>
      </c>
      <c r="P28" s="47">
        <f>K28+O28</f>
        <v>9734</v>
      </c>
      <c r="Q28" s="44">
        <v>5332.2</v>
      </c>
    </row>
    <row r="29" spans="1:18" ht="12.75">
      <c r="A29" s="8" t="s">
        <v>13</v>
      </c>
      <c r="B29" s="9" t="s">
        <v>14</v>
      </c>
      <c r="C29" s="15"/>
      <c r="D29" s="18">
        <v>142.5</v>
      </c>
      <c r="E29" s="18">
        <v>93.3</v>
      </c>
      <c r="F29" s="18">
        <v>101</v>
      </c>
      <c r="G29" s="18">
        <v>182.55</v>
      </c>
      <c r="H29" s="18"/>
      <c r="I29" s="18"/>
      <c r="J29" s="34"/>
      <c r="K29" s="44"/>
      <c r="L29" s="10">
        <v>104.8</v>
      </c>
      <c r="M29" s="44"/>
      <c r="N29" s="45"/>
      <c r="O29" s="46"/>
      <c r="P29" s="39">
        <f>P28/Q28*100</f>
        <v>182.5512921495818</v>
      </c>
      <c r="Q29" s="10"/>
      <c r="R29" s="12"/>
    </row>
    <row r="30" spans="1:17" ht="25.5">
      <c r="A30" s="16" t="s">
        <v>25</v>
      </c>
      <c r="B30" s="13" t="s">
        <v>12</v>
      </c>
      <c r="C30" s="15">
        <v>47304</v>
      </c>
      <c r="D30" s="15">
        <v>11397</v>
      </c>
      <c r="E30" s="15">
        <v>0</v>
      </c>
      <c r="F30" s="15">
        <v>75308</v>
      </c>
      <c r="G30" s="15">
        <v>12111.2</v>
      </c>
      <c r="H30" s="15" t="e">
        <f>G30/E30*100</f>
        <v>#DIV/0!</v>
      </c>
      <c r="I30" s="15">
        <f>G30/F30*100</f>
        <v>16.082222340256017</v>
      </c>
      <c r="J30" s="34"/>
      <c r="K30" s="44"/>
      <c r="L30" s="44">
        <v>4804.4</v>
      </c>
      <c r="M30" s="44">
        <f>L30/3*6</f>
        <v>9608.8</v>
      </c>
      <c r="N30" s="45">
        <f>M30+K30</f>
        <v>9608.8</v>
      </c>
      <c r="O30" s="46">
        <v>12111.2</v>
      </c>
      <c r="P30" s="47">
        <f>K30+O30</f>
        <v>12111.2</v>
      </c>
      <c r="Q30" s="44"/>
    </row>
    <row r="31" spans="1:18" ht="12.75">
      <c r="A31" s="8" t="s">
        <v>13</v>
      </c>
      <c r="B31" s="9" t="s">
        <v>14</v>
      </c>
      <c r="C31" s="15"/>
      <c r="D31" s="18">
        <v>24.1</v>
      </c>
      <c r="E31" s="18"/>
      <c r="F31" s="18">
        <v>607.3</v>
      </c>
      <c r="G31" s="18"/>
      <c r="H31" s="18"/>
      <c r="I31" s="18"/>
      <c r="J31" s="34"/>
      <c r="K31" s="44"/>
      <c r="L31" s="44"/>
      <c r="M31" s="44"/>
      <c r="N31" s="45"/>
      <c r="O31" s="46"/>
      <c r="P31" s="39" t="e">
        <f>P30/Q30*100</f>
        <v>#DIV/0!</v>
      </c>
      <c r="Q31" s="10"/>
      <c r="R31" s="12"/>
    </row>
    <row r="32" spans="1:17" ht="12.75">
      <c r="A32" s="16" t="s">
        <v>26</v>
      </c>
      <c r="B32" s="13" t="s">
        <v>12</v>
      </c>
      <c r="C32" s="15">
        <v>18632.6</v>
      </c>
      <c r="D32" s="15">
        <v>15130.3</v>
      </c>
      <c r="E32" s="15">
        <v>14469.2</v>
      </c>
      <c r="F32" s="15">
        <v>23869.6</v>
      </c>
      <c r="G32" s="15">
        <v>24009</v>
      </c>
      <c r="H32" s="15">
        <f>G32/E32*100</f>
        <v>165.93177231636855</v>
      </c>
      <c r="I32" s="15">
        <f>G32/F32*100</f>
        <v>100.5840064349633</v>
      </c>
      <c r="J32" s="34"/>
      <c r="K32" s="44"/>
      <c r="L32" s="44">
        <v>11017</v>
      </c>
      <c r="M32" s="44">
        <f>L32/3*6</f>
        <v>22034</v>
      </c>
      <c r="N32" s="45">
        <f>M32+K32</f>
        <v>22034</v>
      </c>
      <c r="O32" s="46">
        <v>24009</v>
      </c>
      <c r="P32" s="47">
        <f>K32+O32</f>
        <v>24009</v>
      </c>
      <c r="Q32" s="44">
        <v>4925</v>
      </c>
    </row>
    <row r="33" spans="1:18" ht="12.75">
      <c r="A33" s="8" t="s">
        <v>13</v>
      </c>
      <c r="B33" s="9" t="s">
        <v>14</v>
      </c>
      <c r="C33" s="15"/>
      <c r="D33" s="18">
        <v>81.2</v>
      </c>
      <c r="E33" s="18">
        <v>106.4</v>
      </c>
      <c r="F33" s="18">
        <v>145</v>
      </c>
      <c r="G33" s="18">
        <v>487.49</v>
      </c>
      <c r="H33" s="18"/>
      <c r="I33" s="18"/>
      <c r="J33" s="34"/>
      <c r="K33" s="44"/>
      <c r="L33" s="10">
        <v>354</v>
      </c>
      <c r="M33" s="44"/>
      <c r="N33" s="45"/>
      <c r="O33" s="46"/>
      <c r="P33" s="39">
        <f>P32/Q32*100</f>
        <v>487.492385786802</v>
      </c>
      <c r="Q33" s="10"/>
      <c r="R33" s="12"/>
    </row>
    <row r="34" spans="1:17" ht="12.75">
      <c r="A34" s="16" t="s">
        <v>27</v>
      </c>
      <c r="B34" s="13" t="s">
        <v>12</v>
      </c>
      <c r="C34" s="15">
        <v>46362.6</v>
      </c>
      <c r="D34" s="15">
        <v>39492.5</v>
      </c>
      <c r="E34" s="15">
        <v>43905.6</v>
      </c>
      <c r="F34" s="15">
        <v>76234.1</v>
      </c>
      <c r="G34" s="15">
        <v>28688.6</v>
      </c>
      <c r="H34" s="15">
        <f>G34/E34*100</f>
        <v>65.34155096388615</v>
      </c>
      <c r="I34" s="15">
        <f>G34/F34*100</f>
        <v>37.63224069018982</v>
      </c>
      <c r="J34" s="34"/>
      <c r="K34" s="44">
        <f>15638+8138</f>
        <v>23776</v>
      </c>
      <c r="L34" s="44">
        <v>1782.3</v>
      </c>
      <c r="M34" s="44">
        <f>L34/3*6</f>
        <v>3564.6000000000004</v>
      </c>
      <c r="N34" s="45">
        <f>M34+K34</f>
        <v>27340.6</v>
      </c>
      <c r="O34" s="46">
        <f>4880.6+32</f>
        <v>4912.6</v>
      </c>
      <c r="P34" s="47">
        <f>K34+O34</f>
        <v>28688.6</v>
      </c>
      <c r="Q34" s="44">
        <f>12768.7</f>
        <v>12768.7</v>
      </c>
    </row>
    <row r="35" spans="1:18" ht="12.75">
      <c r="A35" s="8" t="s">
        <v>13</v>
      </c>
      <c r="B35" s="9" t="s">
        <v>14</v>
      </c>
      <c r="C35" s="15"/>
      <c r="D35" s="18">
        <v>85.2</v>
      </c>
      <c r="E35" s="18">
        <v>107.8</v>
      </c>
      <c r="F35" s="18">
        <v>175.3</v>
      </c>
      <c r="G35" s="18">
        <v>224.68</v>
      </c>
      <c r="H35" s="18"/>
      <c r="I35" s="18"/>
      <c r="J35" s="34"/>
      <c r="K35" s="10">
        <v>207.6</v>
      </c>
      <c r="L35" s="44"/>
      <c r="M35" s="44"/>
      <c r="N35" s="45"/>
      <c r="O35" s="46"/>
      <c r="P35" s="39">
        <f>P34/Q34*100</f>
        <v>224.67909810708994</v>
      </c>
      <c r="Q35" s="10"/>
      <c r="R35" s="12"/>
    </row>
    <row r="36" spans="1:18" ht="25.5">
      <c r="A36" s="5" t="s">
        <v>28</v>
      </c>
      <c r="B36" s="6" t="s">
        <v>12</v>
      </c>
      <c r="C36" s="7">
        <v>536456.2</v>
      </c>
      <c r="D36" s="7">
        <v>522488.8</v>
      </c>
      <c r="E36" s="7">
        <v>855857.2</v>
      </c>
      <c r="F36" s="7">
        <v>719674.6</v>
      </c>
      <c r="G36" s="7">
        <v>304815</v>
      </c>
      <c r="H36" s="7">
        <f>G36/E36*100</f>
        <v>35.61517038122715</v>
      </c>
      <c r="I36" s="7">
        <f>G36/F36*100</f>
        <v>42.35455857411113</v>
      </c>
      <c r="J36" s="34"/>
      <c r="K36" s="6">
        <v>283661</v>
      </c>
      <c r="L36" s="6">
        <v>16637</v>
      </c>
      <c r="M36" s="6">
        <f>L36/3*6</f>
        <v>33274</v>
      </c>
      <c r="N36" s="35">
        <f>M36+K36</f>
        <v>316935</v>
      </c>
      <c r="O36" s="36">
        <f>21154</f>
        <v>21154</v>
      </c>
      <c r="P36" s="35">
        <f>K36+O36</f>
        <v>304815</v>
      </c>
      <c r="Q36" s="6">
        <v>277906.7</v>
      </c>
      <c r="R36" s="43"/>
    </row>
    <row r="37" spans="1:18" ht="12.75">
      <c r="A37" s="8" t="s">
        <v>13</v>
      </c>
      <c r="B37" s="9" t="s">
        <v>14</v>
      </c>
      <c r="C37" s="15"/>
      <c r="D37" s="18">
        <v>97.4</v>
      </c>
      <c r="E37" s="18">
        <v>110.8</v>
      </c>
      <c r="F37" s="18">
        <v>118.5</v>
      </c>
      <c r="G37" s="18">
        <v>109.68</v>
      </c>
      <c r="H37" s="18"/>
      <c r="I37" s="18"/>
      <c r="J37" s="34"/>
      <c r="K37" s="44">
        <v>108.8</v>
      </c>
      <c r="L37" s="44">
        <v>100.4</v>
      </c>
      <c r="M37" s="44"/>
      <c r="N37" s="45"/>
      <c r="O37" s="46"/>
      <c r="P37" s="39">
        <f>P36/Q36*100</f>
        <v>109.68249416081008</v>
      </c>
      <c r="Q37" s="10"/>
      <c r="R37" s="12"/>
    </row>
    <row r="38" spans="1:17" ht="38.25">
      <c r="A38" s="19" t="s">
        <v>31</v>
      </c>
      <c r="B38" s="6" t="s">
        <v>12</v>
      </c>
      <c r="C38" s="7">
        <v>216800</v>
      </c>
      <c r="D38" s="7">
        <v>271721.99</v>
      </c>
      <c r="E38" s="7">
        <v>201167.7</v>
      </c>
      <c r="F38" s="7">
        <v>295111.69</v>
      </c>
      <c r="G38" s="7">
        <v>8261</v>
      </c>
      <c r="H38" s="7"/>
      <c r="I38" s="7"/>
      <c r="J38" s="34" t="s">
        <v>82</v>
      </c>
      <c r="K38" s="6">
        <v>5704</v>
      </c>
      <c r="L38" s="6"/>
      <c r="M38" s="6"/>
      <c r="N38" s="35"/>
      <c r="O38" s="36">
        <f>1956+601</f>
        <v>2557</v>
      </c>
      <c r="P38" s="35">
        <f>K38+O38</f>
        <v>8261</v>
      </c>
      <c r="Q38" s="6">
        <f>10194+682+2116</f>
        <v>12992</v>
      </c>
    </row>
    <row r="39" spans="1:17" ht="12.75">
      <c r="A39" s="8" t="s">
        <v>32</v>
      </c>
      <c r="B39" s="13"/>
      <c r="C39" s="18">
        <v>78.5</v>
      </c>
      <c r="D39" s="18">
        <v>113.62</v>
      </c>
      <c r="E39" s="18">
        <v>102.7</v>
      </c>
      <c r="F39" s="18">
        <v>99.3</v>
      </c>
      <c r="G39" s="18">
        <v>63.6</v>
      </c>
      <c r="H39" s="49"/>
      <c r="I39" s="49"/>
      <c r="J39" s="49"/>
      <c r="K39" s="44"/>
      <c r="L39" s="44"/>
      <c r="M39" s="44"/>
      <c r="N39" s="45"/>
      <c r="O39" s="46"/>
      <c r="P39" s="50">
        <f>P38/Q38*100</f>
        <v>63.58528325123153</v>
      </c>
      <c r="Q39" s="11"/>
    </row>
    <row r="40" spans="1:17" ht="12.75">
      <c r="A40" s="5" t="s">
        <v>33</v>
      </c>
      <c r="B40" s="6" t="s">
        <v>34</v>
      </c>
      <c r="C40" s="7">
        <v>2270.5</v>
      </c>
      <c r="D40" s="7">
        <v>2464.54</v>
      </c>
      <c r="E40" s="7">
        <v>2612.5</v>
      </c>
      <c r="F40" s="7">
        <v>2770.63</v>
      </c>
      <c r="G40" s="7">
        <v>1480.5</v>
      </c>
      <c r="H40" s="7">
        <f>G40/E40*100</f>
        <v>56.66985645933015</v>
      </c>
      <c r="I40" s="7">
        <f>G40/F40*100</f>
        <v>53.43550022918975</v>
      </c>
      <c r="J40" s="49"/>
      <c r="K40" s="44"/>
      <c r="L40" s="44"/>
      <c r="M40" s="44"/>
      <c r="N40" s="45"/>
      <c r="O40" s="46">
        <f>563.122+680.06+237.314</f>
        <v>1480.4959999999999</v>
      </c>
      <c r="P40" s="47">
        <f>K40+O40</f>
        <v>1480.4959999999999</v>
      </c>
      <c r="Q40" s="44"/>
    </row>
    <row r="41" spans="1:17" ht="25.5">
      <c r="A41" s="5" t="s">
        <v>35</v>
      </c>
      <c r="B41" s="6" t="s">
        <v>36</v>
      </c>
      <c r="C41" s="20">
        <v>2.914</v>
      </c>
      <c r="D41" s="20">
        <v>2.8120000000000003</v>
      </c>
      <c r="E41" s="20">
        <v>2.95</v>
      </c>
      <c r="F41" s="20">
        <v>2.859</v>
      </c>
      <c r="G41" s="20">
        <v>2.8369999999999997</v>
      </c>
      <c r="H41" s="7">
        <f>G41/E41*100</f>
        <v>96.16949152542371</v>
      </c>
      <c r="I41" s="7">
        <f>G41/F41*100</f>
        <v>99.23050017488632</v>
      </c>
      <c r="J41" s="20"/>
      <c r="K41" s="44"/>
      <c r="L41" s="44"/>
      <c r="M41" s="44"/>
      <c r="N41" s="45"/>
      <c r="O41" s="46"/>
      <c r="P41" s="45"/>
      <c r="Q41" s="44"/>
    </row>
    <row r="42" spans="1:17" ht="12.75">
      <c r="A42" s="5" t="s">
        <v>37</v>
      </c>
      <c r="B42" s="6" t="s">
        <v>34</v>
      </c>
      <c r="C42" s="7">
        <v>250.38</v>
      </c>
      <c r="D42" s="7">
        <v>193.7</v>
      </c>
      <c r="E42" s="7">
        <v>199.2</v>
      </c>
      <c r="F42" s="7">
        <v>197.66</v>
      </c>
      <c r="G42" s="7">
        <v>92.225</v>
      </c>
      <c r="H42" s="7">
        <f>G42/E42*100</f>
        <v>46.29769076305221</v>
      </c>
      <c r="I42" s="7">
        <f>G42/F42*100</f>
        <v>46.65840331883031</v>
      </c>
      <c r="J42" s="7"/>
      <c r="K42" s="44"/>
      <c r="L42" s="44"/>
      <c r="M42" s="44"/>
      <c r="N42" s="45"/>
      <c r="O42" s="46"/>
      <c r="P42" s="45"/>
      <c r="Q42" s="44"/>
    </row>
    <row r="43" spans="1:17" ht="25.5">
      <c r="A43" s="5" t="s">
        <v>38</v>
      </c>
      <c r="B43" s="6" t="s">
        <v>36</v>
      </c>
      <c r="C43" s="20">
        <v>0.511</v>
      </c>
      <c r="D43" s="20">
        <v>0.47200000000000003</v>
      </c>
      <c r="E43" s="20">
        <v>0.491</v>
      </c>
      <c r="F43" s="20">
        <v>0.432</v>
      </c>
      <c r="G43" s="20">
        <v>0.383</v>
      </c>
      <c r="H43" s="7">
        <f>G43/E43*100</f>
        <v>78.0040733197556</v>
      </c>
      <c r="I43" s="7">
        <f>G43/F43*100</f>
        <v>88.6574074074074</v>
      </c>
      <c r="J43" s="20"/>
      <c r="K43" s="44"/>
      <c r="L43" s="44"/>
      <c r="M43" s="44"/>
      <c r="N43" s="45"/>
      <c r="O43" s="46"/>
      <c r="P43" s="45"/>
      <c r="Q43" s="44"/>
    </row>
    <row r="44" spans="1:17" ht="38.25">
      <c r="A44" s="5" t="s">
        <v>39</v>
      </c>
      <c r="B44" s="6" t="s">
        <v>40</v>
      </c>
      <c r="C44" s="7">
        <v>1053.65</v>
      </c>
      <c r="D44" s="7">
        <v>1296.76</v>
      </c>
      <c r="E44" s="7">
        <v>1422.01</v>
      </c>
      <c r="F44" s="7">
        <v>1836.4</v>
      </c>
      <c r="G44" s="51">
        <v>417.11</v>
      </c>
      <c r="H44" s="7">
        <f>G44/E44*100</f>
        <v>29.332423822617283</v>
      </c>
      <c r="I44" s="7">
        <f>G44/F44*100</f>
        <v>22.71346111958179</v>
      </c>
      <c r="J44" s="49"/>
      <c r="K44" s="6">
        <v>253.79</v>
      </c>
      <c r="L44" s="44"/>
      <c r="M44" s="44"/>
      <c r="N44" s="45"/>
      <c r="O44" s="36">
        <f>0.785+18.943+3.991</f>
        <v>23.719</v>
      </c>
      <c r="P44" s="35">
        <f>K44+O44</f>
        <v>277.509</v>
      </c>
      <c r="Q44" s="6">
        <f>260.7+0.66+15+4</f>
        <v>280.36</v>
      </c>
    </row>
    <row r="45" spans="1:17" ht="12.75">
      <c r="A45" s="21" t="s">
        <v>41</v>
      </c>
      <c r="B45" s="13" t="s">
        <v>14</v>
      </c>
      <c r="C45" s="18">
        <v>172.88</v>
      </c>
      <c r="D45" s="18">
        <v>113.75</v>
      </c>
      <c r="E45" s="18">
        <v>103.67</v>
      </c>
      <c r="F45" s="18">
        <v>130.88</v>
      </c>
      <c r="G45" s="37">
        <v>95.6</v>
      </c>
      <c r="H45" s="49"/>
      <c r="I45" s="49"/>
      <c r="J45" s="49"/>
      <c r="K45" s="44"/>
      <c r="L45" s="44"/>
      <c r="M45" s="44"/>
      <c r="N45" s="45"/>
      <c r="O45" s="46"/>
      <c r="P45" s="52">
        <f>P44/Q44*100</f>
        <v>98.98309316592952</v>
      </c>
      <c r="Q45" s="44"/>
    </row>
    <row r="46" spans="1:17" ht="25.5">
      <c r="A46" s="5" t="s">
        <v>42</v>
      </c>
      <c r="B46" s="6" t="s">
        <v>34</v>
      </c>
      <c r="C46" s="7">
        <v>335.32</v>
      </c>
      <c r="D46" s="7">
        <v>456.75</v>
      </c>
      <c r="E46" s="7">
        <v>238.5</v>
      </c>
      <c r="F46" s="7">
        <v>468.72</v>
      </c>
      <c r="G46" s="7">
        <v>280.985</v>
      </c>
      <c r="H46" s="7">
        <f>G46/E46*100</f>
        <v>117.8134171907757</v>
      </c>
      <c r="I46" s="7">
        <f>G46/F46*100</f>
        <v>59.94730329407749</v>
      </c>
      <c r="J46" s="7"/>
      <c r="K46" s="44"/>
      <c r="L46" s="44"/>
      <c r="M46" s="44"/>
      <c r="N46" s="45"/>
      <c r="O46" s="36">
        <v>163.3</v>
      </c>
      <c r="P46" s="45"/>
      <c r="Q46" s="44"/>
    </row>
    <row r="47" spans="1:17" ht="12.75">
      <c r="A47" s="21" t="s">
        <v>41</v>
      </c>
      <c r="B47" s="9" t="s">
        <v>14</v>
      </c>
      <c r="C47" s="18">
        <v>123</v>
      </c>
      <c r="D47" s="18">
        <v>128.86</v>
      </c>
      <c r="E47" s="18">
        <v>37.26</v>
      </c>
      <c r="F47" s="18">
        <v>97.41</v>
      </c>
      <c r="G47" s="18">
        <v>67.9</v>
      </c>
      <c r="H47" s="18"/>
      <c r="I47" s="18"/>
      <c r="J47" s="18"/>
      <c r="K47" s="44"/>
      <c r="L47" s="44"/>
      <c r="M47" s="44"/>
      <c r="N47" s="45"/>
      <c r="O47" s="46"/>
      <c r="P47" s="45"/>
      <c r="Q47" s="44"/>
    </row>
    <row r="48" spans="1:17" ht="38.25">
      <c r="A48" s="5" t="s">
        <v>43</v>
      </c>
      <c r="B48" s="6" t="s">
        <v>44</v>
      </c>
      <c r="C48" s="7">
        <v>26.69</v>
      </c>
      <c r="D48" s="7">
        <v>45.16</v>
      </c>
      <c r="E48" s="7">
        <v>46.6</v>
      </c>
      <c r="F48" s="7">
        <v>50.5</v>
      </c>
      <c r="G48" s="7">
        <v>15.476</v>
      </c>
      <c r="H48" s="7">
        <f>G48/E48*100</f>
        <v>33.21030042918455</v>
      </c>
      <c r="I48" s="7">
        <f>G48/F48*100</f>
        <v>30.645544554455444</v>
      </c>
      <c r="J48" s="7"/>
      <c r="K48" s="44"/>
      <c r="L48" s="44"/>
      <c r="M48" s="44"/>
      <c r="N48" s="45"/>
      <c r="O48" s="46"/>
      <c r="P48" s="45"/>
      <c r="Q48" s="44"/>
    </row>
    <row r="49" spans="1:17" ht="12.75">
      <c r="A49" s="5" t="s">
        <v>45</v>
      </c>
      <c r="B49" s="6" t="s">
        <v>46</v>
      </c>
      <c r="C49" s="7">
        <v>15937</v>
      </c>
      <c r="D49" s="7">
        <v>15328</v>
      </c>
      <c r="E49" s="53">
        <v>15275</v>
      </c>
      <c r="F49" s="7">
        <v>14745</v>
      </c>
      <c r="G49" s="7">
        <v>14715</v>
      </c>
      <c r="H49" s="7">
        <f>G49/E49*100</f>
        <v>96.33387888707038</v>
      </c>
      <c r="I49" s="7">
        <f>G49/F49*100</f>
        <v>99.79654120040692</v>
      </c>
      <c r="J49" s="49"/>
      <c r="K49" s="44"/>
      <c r="L49" s="44"/>
      <c r="M49" s="44"/>
      <c r="N49" s="45"/>
      <c r="O49" s="46"/>
      <c r="P49" s="45"/>
      <c r="Q49" s="44"/>
    </row>
    <row r="50" spans="1:17" ht="12.75">
      <c r="A50" s="5" t="s">
        <v>47</v>
      </c>
      <c r="B50" s="6" t="s">
        <v>12</v>
      </c>
      <c r="C50" s="7">
        <v>1939675.5</v>
      </c>
      <c r="D50" s="7">
        <v>2020112.13</v>
      </c>
      <c r="E50" s="7">
        <v>2194600</v>
      </c>
      <c r="F50" s="7">
        <v>2141287.2</v>
      </c>
      <c r="G50" s="7">
        <v>997677</v>
      </c>
      <c r="H50" s="7">
        <f>G50/E50*100</f>
        <v>45.460539506060336</v>
      </c>
      <c r="I50" s="7">
        <f>G50/F50*100</f>
        <v>46.59239545260439</v>
      </c>
      <c r="J50" s="49"/>
      <c r="K50" s="44"/>
      <c r="L50" s="44"/>
      <c r="M50" s="44"/>
      <c r="N50" s="45"/>
      <c r="O50" s="46"/>
      <c r="P50" s="45"/>
      <c r="Q50" s="44"/>
    </row>
    <row r="51" spans="1:17" ht="12.75">
      <c r="A51" s="5" t="s">
        <v>48</v>
      </c>
      <c r="B51" s="6" t="s">
        <v>49</v>
      </c>
      <c r="C51" s="7">
        <v>10142.41</v>
      </c>
      <c r="D51" s="7">
        <v>10982.69</v>
      </c>
      <c r="E51" s="51">
        <v>11972.8</v>
      </c>
      <c r="F51" s="7">
        <v>12101.77</v>
      </c>
      <c r="G51" s="7">
        <v>11300</v>
      </c>
      <c r="H51" s="7">
        <f>G51/E51*100</f>
        <v>94.38059601763999</v>
      </c>
      <c r="I51" s="7">
        <f>G51/F51*100</f>
        <v>93.3747707979907</v>
      </c>
      <c r="J51" s="49"/>
      <c r="K51" s="44"/>
      <c r="L51" s="44"/>
      <c r="M51" s="44"/>
      <c r="N51" s="45"/>
      <c r="O51" s="46"/>
      <c r="P51" s="45"/>
      <c r="Q51" s="44"/>
    </row>
    <row r="52" spans="1:17" ht="25.5" customHeight="1">
      <c r="A52" s="5" t="s">
        <v>50</v>
      </c>
      <c r="B52" s="6" t="s">
        <v>34</v>
      </c>
      <c r="C52" s="7">
        <v>3836.8</v>
      </c>
      <c r="D52" s="7">
        <v>4285.4</v>
      </c>
      <c r="E52" s="7">
        <v>4967.7</v>
      </c>
      <c r="F52" s="7">
        <v>4922.6</v>
      </c>
      <c r="G52" s="7">
        <v>2436.1</v>
      </c>
      <c r="H52" s="7">
        <f>G52/E52*100</f>
        <v>49.03879058719327</v>
      </c>
      <c r="I52" s="7">
        <f>G52/F52*100</f>
        <v>49.488075407305075</v>
      </c>
      <c r="J52" s="7"/>
      <c r="K52" s="44"/>
      <c r="L52" s="44"/>
      <c r="M52" s="44"/>
      <c r="N52" s="45"/>
      <c r="O52" s="46"/>
      <c r="P52" s="45"/>
      <c r="Q52" s="44"/>
    </row>
    <row r="53" spans="1:17" ht="12.75">
      <c r="A53" s="21" t="s">
        <v>41</v>
      </c>
      <c r="B53" s="13" t="s">
        <v>14</v>
      </c>
      <c r="C53" s="18">
        <v>81.4</v>
      </c>
      <c r="D53" s="18">
        <v>104.6</v>
      </c>
      <c r="E53" s="18">
        <v>107</v>
      </c>
      <c r="F53" s="18">
        <v>105</v>
      </c>
      <c r="G53" s="42">
        <v>102.5</v>
      </c>
      <c r="H53" s="42"/>
      <c r="I53" s="42"/>
      <c r="J53" s="42"/>
      <c r="K53" s="44"/>
      <c r="L53" s="44"/>
      <c r="M53" s="44"/>
      <c r="N53" s="45"/>
      <c r="O53" s="46"/>
      <c r="P53" s="45"/>
      <c r="Q53" s="44"/>
    </row>
    <row r="54" spans="1:17" ht="25.5">
      <c r="A54" s="5" t="s">
        <v>51</v>
      </c>
      <c r="B54" s="6" t="s">
        <v>34</v>
      </c>
      <c r="C54" s="7">
        <v>101.2</v>
      </c>
      <c r="D54" s="7">
        <v>103.4</v>
      </c>
      <c r="E54" s="7">
        <v>128.1</v>
      </c>
      <c r="F54" s="7">
        <v>113</v>
      </c>
      <c r="G54" s="7">
        <v>42.6</v>
      </c>
      <c r="H54" s="7">
        <f>G54/E54*100</f>
        <v>33.2552693208431</v>
      </c>
      <c r="I54" s="7">
        <f>G54/F54*100</f>
        <v>37.69911504424779</v>
      </c>
      <c r="J54" s="7"/>
      <c r="K54" s="44"/>
      <c r="L54" s="44"/>
      <c r="M54" s="44"/>
      <c r="N54" s="45"/>
      <c r="O54" s="46"/>
      <c r="P54" s="45"/>
      <c r="Q54" s="44"/>
    </row>
    <row r="55" spans="1:17" ht="12.75">
      <c r="A55" s="21" t="s">
        <v>41</v>
      </c>
      <c r="B55" s="10" t="s">
        <v>14</v>
      </c>
      <c r="C55" s="18">
        <v>86.3</v>
      </c>
      <c r="D55" s="18">
        <v>95.4</v>
      </c>
      <c r="E55" s="18">
        <v>105.5</v>
      </c>
      <c r="F55" s="18">
        <v>100</v>
      </c>
      <c r="G55" s="18">
        <v>92.8</v>
      </c>
      <c r="H55" s="18"/>
      <c r="I55" s="18"/>
      <c r="J55" s="18"/>
      <c r="K55" s="44"/>
      <c r="L55" s="44"/>
      <c r="M55" s="44"/>
      <c r="N55" s="45"/>
      <c r="O55" s="46"/>
      <c r="P55" s="45"/>
      <c r="Q55" s="44"/>
    </row>
    <row r="56" spans="1:17" ht="25.5">
      <c r="A56" s="5" t="s">
        <v>52</v>
      </c>
      <c r="B56" s="6" t="s">
        <v>34</v>
      </c>
      <c r="C56" s="7">
        <v>1028</v>
      </c>
      <c r="D56" s="7">
        <v>1132.6</v>
      </c>
      <c r="E56" s="7">
        <v>1391.4</v>
      </c>
      <c r="F56" s="7">
        <v>1291.5</v>
      </c>
      <c r="G56" s="7">
        <v>418.185</v>
      </c>
      <c r="H56" s="7">
        <f>G56/E56*100</f>
        <v>30.054980595084086</v>
      </c>
      <c r="I56" s="7">
        <f>G56/F56*100</f>
        <v>32.379790940766554</v>
      </c>
      <c r="J56" s="7"/>
      <c r="K56" s="44"/>
      <c r="L56" s="44"/>
      <c r="M56" s="44"/>
      <c r="N56" s="45"/>
      <c r="O56" s="46"/>
      <c r="P56" s="45"/>
      <c r="Q56" s="44"/>
    </row>
    <row r="57" spans="1:17" ht="12.75">
      <c r="A57" s="21" t="s">
        <v>41</v>
      </c>
      <c r="B57" s="13" t="s">
        <v>14</v>
      </c>
      <c r="C57" s="18">
        <v>98.4</v>
      </c>
      <c r="D57" s="18">
        <v>102.3</v>
      </c>
      <c r="E57" s="18">
        <v>107</v>
      </c>
      <c r="F57" s="18">
        <v>105</v>
      </c>
      <c r="G57" s="18">
        <v>104.6</v>
      </c>
      <c r="H57" s="18"/>
      <c r="I57" s="18"/>
      <c r="J57" s="18"/>
      <c r="K57" s="44"/>
      <c r="L57" s="44"/>
      <c r="M57" s="44"/>
      <c r="N57" s="45"/>
      <c r="O57" s="46"/>
      <c r="P57" s="45"/>
      <c r="Q57" s="44"/>
    </row>
    <row r="58" spans="1:17" ht="25.5">
      <c r="A58" s="5" t="s">
        <v>83</v>
      </c>
      <c r="B58" s="6" t="s">
        <v>12</v>
      </c>
      <c r="C58" s="7">
        <v>149274</v>
      </c>
      <c r="D58" s="24">
        <v>50936</v>
      </c>
      <c r="E58" s="7">
        <v>65445.4</v>
      </c>
      <c r="F58" s="7">
        <v>61429.5</v>
      </c>
      <c r="G58" s="7">
        <v>17369</v>
      </c>
      <c r="H58" s="7">
        <f>G58/E58*100</f>
        <v>26.53968040534552</v>
      </c>
      <c r="I58" s="7">
        <f>G58/F58*100</f>
        <v>28.274688870982185</v>
      </c>
      <c r="J58" s="49"/>
      <c r="K58" s="44"/>
      <c r="L58" s="44"/>
      <c r="M58" s="44"/>
      <c r="N58" s="45"/>
      <c r="O58" s="46"/>
      <c r="P58" s="45"/>
      <c r="Q58" s="44"/>
    </row>
    <row r="59" spans="1:255" s="12" customFormat="1" ht="15" customHeight="1">
      <c r="A59" s="8" t="s">
        <v>54</v>
      </c>
      <c r="B59" s="9" t="s">
        <v>14</v>
      </c>
      <c r="C59" s="18"/>
      <c r="D59" s="18">
        <v>71.7</v>
      </c>
      <c r="E59" s="18">
        <v>118.1</v>
      </c>
      <c r="F59" s="18">
        <v>120.6</v>
      </c>
      <c r="G59" s="18">
        <v>67</v>
      </c>
      <c r="H59" s="49"/>
      <c r="I59" s="49"/>
      <c r="J59" s="49"/>
      <c r="K59" s="10"/>
      <c r="L59" s="10"/>
      <c r="M59" s="10"/>
      <c r="N59" s="39"/>
      <c r="O59" s="40"/>
      <c r="P59" s="39"/>
      <c r="Q59" s="10"/>
      <c r="IU59"/>
    </row>
    <row r="60" spans="1:17" ht="25.5">
      <c r="A60" s="5" t="s">
        <v>84</v>
      </c>
      <c r="B60" s="6" t="s">
        <v>12</v>
      </c>
      <c r="C60" s="7">
        <v>65795</v>
      </c>
      <c r="D60" s="24">
        <v>46612</v>
      </c>
      <c r="E60" s="24">
        <v>8345</v>
      </c>
      <c r="F60" s="7">
        <v>10660</v>
      </c>
      <c r="G60" s="7">
        <v>24443</v>
      </c>
      <c r="H60" s="7">
        <f>G60/E60*100</f>
        <v>292.9059316956261</v>
      </c>
      <c r="I60" s="7">
        <f>G60/F60*100</f>
        <v>229.29643527204502</v>
      </c>
      <c r="J60" s="49"/>
      <c r="K60" s="44"/>
      <c r="L60" s="44"/>
      <c r="M60" s="44"/>
      <c r="N60" s="45"/>
      <c r="O60" s="46"/>
      <c r="P60" s="45"/>
      <c r="Q60" s="44"/>
    </row>
    <row r="61" spans="1:255" s="12" customFormat="1" ht="15" customHeight="1">
      <c r="A61" s="8" t="s">
        <v>54</v>
      </c>
      <c r="B61" s="9" t="s">
        <v>14</v>
      </c>
      <c r="C61" s="18"/>
      <c r="D61" s="18">
        <v>90.2</v>
      </c>
      <c r="E61" s="18">
        <v>78.1</v>
      </c>
      <c r="F61" s="18">
        <v>22.9</v>
      </c>
      <c r="G61" s="18">
        <v>177.8</v>
      </c>
      <c r="H61" s="49"/>
      <c r="I61" s="49"/>
      <c r="J61" s="49"/>
      <c r="K61" s="10"/>
      <c r="L61" s="10"/>
      <c r="M61" s="10"/>
      <c r="N61" s="39"/>
      <c r="O61" s="40"/>
      <c r="P61" s="39"/>
      <c r="Q61" s="10"/>
      <c r="IU61"/>
    </row>
    <row r="62" spans="1:17" ht="30.75" customHeight="1">
      <c r="A62" s="5" t="s">
        <v>85</v>
      </c>
      <c r="B62" s="6" t="s">
        <v>14</v>
      </c>
      <c r="C62" s="7">
        <v>27</v>
      </c>
      <c r="D62" s="24">
        <v>35</v>
      </c>
      <c r="E62" s="24">
        <v>25</v>
      </c>
      <c r="F62" s="7">
        <v>25</v>
      </c>
      <c r="G62" s="7">
        <v>40</v>
      </c>
      <c r="H62" s="49"/>
      <c r="I62" s="49"/>
      <c r="J62" s="49"/>
      <c r="K62" s="44"/>
      <c r="L62" s="44"/>
      <c r="M62" s="44"/>
      <c r="N62" s="45"/>
      <c r="O62" s="46"/>
      <c r="P62" s="45"/>
      <c r="Q62" s="44"/>
    </row>
    <row r="65536" ht="12.75" customHeight="1"/>
  </sheetData>
  <sheetProtection selectLockedCells="1" selectUnlockedCells="1"/>
  <mergeCells count="14">
    <mergeCell ref="Q4:Q5"/>
    <mergeCell ref="J4:J5"/>
    <mergeCell ref="K4:K5"/>
    <mergeCell ref="O4:O5"/>
    <mergeCell ref="P4:P5"/>
    <mergeCell ref="A2:I2"/>
    <mergeCell ref="A4:A5"/>
    <mergeCell ref="B4:B5"/>
    <mergeCell ref="D4:D5"/>
    <mergeCell ref="E4:E5"/>
    <mergeCell ref="F4:F5"/>
    <mergeCell ref="G4:G5"/>
    <mergeCell ref="H4:H5"/>
    <mergeCell ref="I4:I5"/>
  </mergeCells>
  <printOptions/>
  <pageMargins left="0.8347222222222223" right="0.18541666666666667" top="0.425" bottom="0.2673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76"/>
  <sheetViews>
    <sheetView tabSelected="1" zoomScalePageLayoutView="0" workbookViewId="0" topLeftCell="A1">
      <pane xSplit="1" ySplit="5" topLeftCell="D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H2"/>
    </sheetView>
  </sheetViews>
  <sheetFormatPr defaultColWidth="9.140625" defaultRowHeight="30.75" customHeight="1"/>
  <cols>
    <col min="1" max="1" width="65.57421875" style="56" customWidth="1"/>
    <col min="2" max="2" width="12.8515625" style="56" customWidth="1"/>
    <col min="3" max="3" width="15.8515625" style="56" customWidth="1"/>
    <col min="4" max="4" width="13.00390625" style="56" customWidth="1"/>
    <col min="5" max="5" width="14.7109375" style="56" customWidth="1"/>
    <col min="6" max="6" width="14.8515625" style="57" customWidth="1"/>
    <col min="7" max="7" width="13.421875" style="57" customWidth="1"/>
    <col min="8" max="8" width="13.28125" style="57" customWidth="1"/>
    <col min="9" max="9" width="49.7109375" style="57" hidden="1" customWidth="1"/>
    <col min="10" max="10" width="11.421875" style="58" hidden="1" customWidth="1"/>
    <col min="11" max="11" width="11.421875" style="57" hidden="1" customWidth="1"/>
    <col min="12" max="12" width="10.7109375" style="57" hidden="1" customWidth="1"/>
    <col min="13" max="17" width="12.00390625" style="57" hidden="1" customWidth="1"/>
    <col min="18" max="18" width="10.7109375" style="57" hidden="1" customWidth="1"/>
    <col min="19" max="19" width="14.00390625" style="57" hidden="1" customWidth="1"/>
    <col min="20" max="21" width="12.28125" style="57" hidden="1" customWidth="1"/>
    <col min="22" max="22" width="32.7109375" style="57" hidden="1" customWidth="1"/>
    <col min="23" max="25" width="13.57421875" style="57" hidden="1" customWidth="1"/>
    <col min="26" max="26" width="12.7109375" style="59" hidden="1" customWidth="1"/>
    <col min="27" max="27" width="12.00390625" style="57" hidden="1" customWidth="1"/>
    <col min="28" max="28" width="11.57421875" style="59" hidden="1" customWidth="1"/>
    <col min="29" max="30" width="9.140625" style="57" hidden="1" customWidth="1"/>
    <col min="31" max="16384" width="9.140625" style="57" customWidth="1"/>
  </cols>
  <sheetData>
    <row r="1" ht="12.75"/>
    <row r="2" spans="1:25" ht="15.75" customHeight="1">
      <c r="A2" s="173" t="s">
        <v>116</v>
      </c>
      <c r="B2" s="173"/>
      <c r="C2" s="173"/>
      <c r="D2" s="173"/>
      <c r="E2" s="173"/>
      <c r="F2" s="173"/>
      <c r="G2" s="173"/>
      <c r="H2" s="173"/>
      <c r="Y2" s="57" t="s">
        <v>108</v>
      </c>
    </row>
    <row r="3" ht="3" customHeight="1" thickBot="1"/>
    <row r="4" spans="1:28" ht="17.25" customHeight="1" thickBot="1" thickTop="1">
      <c r="A4" s="169" t="s">
        <v>2</v>
      </c>
      <c r="B4" s="169" t="s">
        <v>3</v>
      </c>
      <c r="C4" s="60">
        <v>2011</v>
      </c>
      <c r="D4" s="61">
        <v>2012</v>
      </c>
      <c r="E4" s="169" t="s">
        <v>115</v>
      </c>
      <c r="F4" s="60">
        <v>2014</v>
      </c>
      <c r="G4" s="91">
        <v>2015</v>
      </c>
      <c r="H4" s="91">
        <v>2016</v>
      </c>
      <c r="I4" s="167" t="s">
        <v>68</v>
      </c>
      <c r="J4" s="177" t="s">
        <v>88</v>
      </c>
      <c r="K4" s="177" t="s">
        <v>104</v>
      </c>
      <c r="L4" s="176" t="s">
        <v>73</v>
      </c>
      <c r="M4" s="176" t="s">
        <v>90</v>
      </c>
      <c r="N4" s="176" t="s">
        <v>86</v>
      </c>
      <c r="O4" s="163" t="s">
        <v>105</v>
      </c>
      <c r="P4" s="163" t="s">
        <v>106</v>
      </c>
      <c r="Q4" s="163" t="s">
        <v>107</v>
      </c>
      <c r="R4" s="62"/>
      <c r="S4" s="166" t="s">
        <v>70</v>
      </c>
      <c r="T4" s="165" t="s">
        <v>65</v>
      </c>
      <c r="U4" s="165" t="s">
        <v>71</v>
      </c>
      <c r="V4" s="165" t="s">
        <v>95</v>
      </c>
      <c r="W4" s="165" t="s">
        <v>98</v>
      </c>
      <c r="X4" s="165" t="s">
        <v>96</v>
      </c>
      <c r="Y4" s="165" t="s">
        <v>97</v>
      </c>
      <c r="Z4" s="174" t="s">
        <v>92</v>
      </c>
      <c r="AA4" s="174" t="s">
        <v>93</v>
      </c>
      <c r="AB4" s="174" t="s">
        <v>94</v>
      </c>
    </row>
    <row r="5" spans="1:28" ht="61.5" customHeight="1" thickBot="1" thickTop="1">
      <c r="A5" s="170"/>
      <c r="B5" s="170"/>
      <c r="C5" s="171" t="s">
        <v>72</v>
      </c>
      <c r="D5" s="172"/>
      <c r="E5" s="170"/>
      <c r="F5" s="144" t="s">
        <v>10</v>
      </c>
      <c r="G5" s="92" t="s">
        <v>10</v>
      </c>
      <c r="H5" s="92" t="s">
        <v>10</v>
      </c>
      <c r="I5" s="168"/>
      <c r="J5" s="177"/>
      <c r="K5" s="177"/>
      <c r="L5" s="176"/>
      <c r="M5" s="176"/>
      <c r="N5" s="176"/>
      <c r="O5" s="164"/>
      <c r="P5" s="164"/>
      <c r="Q5" s="164"/>
      <c r="R5" s="63" t="s">
        <v>75</v>
      </c>
      <c r="S5" s="166"/>
      <c r="T5" s="166"/>
      <c r="U5" s="166"/>
      <c r="V5" s="175"/>
      <c r="W5" s="165"/>
      <c r="X5" s="165"/>
      <c r="Y5" s="165"/>
      <c r="Z5" s="174"/>
      <c r="AA5" s="174"/>
      <c r="AB5" s="174"/>
    </row>
    <row r="6" spans="1:28" ht="51" customHeight="1" thickTop="1">
      <c r="A6" s="82" t="s">
        <v>11</v>
      </c>
      <c r="B6" s="64" t="s">
        <v>12</v>
      </c>
      <c r="C6" s="93">
        <f aca="true" t="shared" si="0" ref="C6:H6">C8+C10+C38</f>
        <v>2400218.9</v>
      </c>
      <c r="D6" s="93">
        <f t="shared" si="0"/>
        <v>2619933.8000000003</v>
      </c>
      <c r="E6" s="93">
        <f t="shared" si="0"/>
        <v>3267372.8</v>
      </c>
      <c r="F6" s="93">
        <f t="shared" si="0"/>
        <v>4085829.5</v>
      </c>
      <c r="G6" s="93">
        <f t="shared" si="0"/>
        <v>4931458.9</v>
      </c>
      <c r="H6" s="93">
        <f t="shared" si="0"/>
        <v>5864431.300000001</v>
      </c>
      <c r="I6" s="94"/>
      <c r="J6" s="95">
        <f aca="true" t="shared" si="1" ref="J6:O6">J8+J10+J38+J44</f>
        <v>1351190</v>
      </c>
      <c r="K6" s="95">
        <f t="shared" si="1"/>
        <v>1084401</v>
      </c>
      <c r="L6" s="95">
        <f t="shared" si="1"/>
        <v>540989</v>
      </c>
      <c r="M6" s="96">
        <f t="shared" si="1"/>
        <v>188365.80000000002</v>
      </c>
      <c r="N6" s="93">
        <f t="shared" si="1"/>
        <v>282548.69999999995</v>
      </c>
      <c r="O6" s="97">
        <f t="shared" si="1"/>
        <v>219649.9</v>
      </c>
      <c r="P6" s="98">
        <f>J6+N6</f>
        <v>1633738.7</v>
      </c>
      <c r="Q6" s="98">
        <f>K6+O6</f>
        <v>1304050.9</v>
      </c>
      <c r="R6" s="98">
        <f>R8+R10+R38</f>
        <v>1514797.7999999998</v>
      </c>
      <c r="S6" s="98">
        <f>S8+S10+S38</f>
        <v>185808.80000000002</v>
      </c>
      <c r="T6" s="98">
        <f>J6+S6</f>
        <v>1536998.8</v>
      </c>
      <c r="U6" s="98">
        <f>U8+U10+U38</f>
        <v>825960</v>
      </c>
      <c r="V6" s="98"/>
      <c r="W6" s="99">
        <f aca="true" t="shared" si="2" ref="W6:AB6">W8+W10+W38+W44</f>
        <v>1434269</v>
      </c>
      <c r="X6" s="96">
        <f t="shared" si="2"/>
        <v>302794.60000000003</v>
      </c>
      <c r="Y6" s="93">
        <f t="shared" si="2"/>
        <v>1737063.5999999999</v>
      </c>
      <c r="Z6" s="65">
        <f t="shared" si="2"/>
        <v>376731.60000000003</v>
      </c>
      <c r="AA6" s="64">
        <f t="shared" si="2"/>
        <v>1801586.6666666667</v>
      </c>
      <c r="AB6" s="66">
        <f t="shared" si="2"/>
        <v>2178318.2666666666</v>
      </c>
    </row>
    <row r="7" spans="1:29" s="70" customFormat="1" ht="15" customHeight="1">
      <c r="A7" s="83" t="s">
        <v>13</v>
      </c>
      <c r="B7" s="84" t="s">
        <v>14</v>
      </c>
      <c r="C7" s="100"/>
      <c r="D7" s="100">
        <f>D6/C6*100</f>
        <v>109.15395258324148</v>
      </c>
      <c r="E7" s="100">
        <v>119.8</v>
      </c>
      <c r="F7" s="100">
        <v>118.2</v>
      </c>
      <c r="G7" s="100">
        <v>112.7</v>
      </c>
      <c r="H7" s="100">
        <v>111.4</v>
      </c>
      <c r="I7" s="101"/>
      <c r="J7" s="102">
        <f>J6/K6*100</f>
        <v>124.60243028178691</v>
      </c>
      <c r="K7" s="102"/>
      <c r="L7" s="102"/>
      <c r="M7" s="103"/>
      <c r="N7" s="100"/>
      <c r="O7" s="104"/>
      <c r="P7" s="100">
        <f>P6/Q6*100</f>
        <v>125.28181990442245</v>
      </c>
      <c r="Q7" s="100"/>
      <c r="R7" s="100"/>
      <c r="S7" s="100"/>
      <c r="T7" s="100">
        <f>T6/U6*100</f>
        <v>186.0863480071674</v>
      </c>
      <c r="U7" s="100"/>
      <c r="V7" s="100"/>
      <c r="W7" s="100"/>
      <c r="X7" s="100"/>
      <c r="Y7" s="100"/>
      <c r="Z7" s="67"/>
      <c r="AA7" s="68"/>
      <c r="AB7" s="69">
        <f>AB6/D6*100</f>
        <v>83.14401938959932</v>
      </c>
      <c r="AC7" s="70">
        <f>AB6/C6*100</f>
        <v>90.75498350032434</v>
      </c>
    </row>
    <row r="8" spans="1:28" ht="12.75">
      <c r="A8" s="82" t="s">
        <v>15</v>
      </c>
      <c r="B8" s="64" t="s">
        <v>12</v>
      </c>
      <c r="C8" s="93">
        <v>109655</v>
      </c>
      <c r="D8" s="93">
        <v>129846</v>
      </c>
      <c r="E8" s="93">
        <v>136817.4</v>
      </c>
      <c r="F8" s="93">
        <v>149404.6</v>
      </c>
      <c r="G8" s="93">
        <v>168169.9</v>
      </c>
      <c r="H8" s="93">
        <v>188762.3</v>
      </c>
      <c r="I8" s="94"/>
      <c r="J8" s="99">
        <v>82057</v>
      </c>
      <c r="K8" s="99">
        <v>64173</v>
      </c>
      <c r="L8" s="99">
        <v>0</v>
      </c>
      <c r="M8" s="105">
        <v>0</v>
      </c>
      <c r="N8" s="93">
        <v>0</v>
      </c>
      <c r="O8" s="106">
        <v>0</v>
      </c>
      <c r="P8" s="93">
        <f>J8+N8</f>
        <v>82057</v>
      </c>
      <c r="Q8" s="107">
        <f>K8+O8</f>
        <v>64173</v>
      </c>
      <c r="R8" s="93">
        <f>M8+J8</f>
        <v>82057</v>
      </c>
      <c r="S8" s="93">
        <v>0</v>
      </c>
      <c r="T8" s="93">
        <f>J8+S8</f>
        <v>82057</v>
      </c>
      <c r="U8" s="93">
        <v>29333</v>
      </c>
      <c r="V8" s="93"/>
      <c r="W8" s="93">
        <v>82722</v>
      </c>
      <c r="X8" s="93">
        <v>0</v>
      </c>
      <c r="Y8" s="93">
        <f>W8+X8</f>
        <v>82722</v>
      </c>
      <c r="Z8" s="71">
        <v>0</v>
      </c>
      <c r="AA8" s="72">
        <f>J8/9*12</f>
        <v>109409.33333333334</v>
      </c>
      <c r="AB8" s="73">
        <f>Z8+AA8</f>
        <v>109409.33333333334</v>
      </c>
    </row>
    <row r="9" spans="1:28" s="70" customFormat="1" ht="12.75">
      <c r="A9" s="83" t="s">
        <v>13</v>
      </c>
      <c r="B9" s="84" t="s">
        <v>14</v>
      </c>
      <c r="C9" s="100"/>
      <c r="D9" s="100">
        <f>D8/C8*100</f>
        <v>118.41320505220921</v>
      </c>
      <c r="E9" s="100">
        <v>103</v>
      </c>
      <c r="F9" s="100">
        <v>104</v>
      </c>
      <c r="G9" s="100">
        <v>105</v>
      </c>
      <c r="H9" s="100">
        <v>105</v>
      </c>
      <c r="I9" s="101"/>
      <c r="J9" s="102">
        <f>J8/K8*100</f>
        <v>127.86841818210151</v>
      </c>
      <c r="K9" s="102"/>
      <c r="L9" s="102"/>
      <c r="M9" s="103"/>
      <c r="N9" s="100"/>
      <c r="O9" s="104"/>
      <c r="P9" s="100">
        <f>P8/Q8*100</f>
        <v>127.86841818210151</v>
      </c>
      <c r="Q9" s="100"/>
      <c r="R9" s="100"/>
      <c r="S9" s="100"/>
      <c r="T9" s="100">
        <f>T8/U8*100</f>
        <v>279.7429516244503</v>
      </c>
      <c r="U9" s="100"/>
      <c r="V9" s="100"/>
      <c r="W9" s="100"/>
      <c r="X9" s="100"/>
      <c r="Y9" s="100"/>
      <c r="Z9" s="73"/>
      <c r="AA9" s="74"/>
      <c r="AB9" s="75">
        <f>AB8/D8*100</f>
        <v>84.2608423311718</v>
      </c>
    </row>
    <row r="10" spans="1:28" ht="12.75">
      <c r="A10" s="82" t="s">
        <v>16</v>
      </c>
      <c r="B10" s="64" t="s">
        <v>12</v>
      </c>
      <c r="C10" s="93">
        <f>C12+C14+C16+C18+C20+C22+C24+C26+C28+C30+C32+C34</f>
        <v>1704663.9</v>
      </c>
      <c r="D10" s="93">
        <f>D12+D14+D16+D18+D20+D22+D24+D26+D28+D30+D32+D34</f>
        <v>1905242.8000000003</v>
      </c>
      <c r="E10" s="93">
        <f>E12+E14+E16+E18+E20+E22+E24+E26+E28+E30+E32+E34</f>
        <v>2466703.6</v>
      </c>
      <c r="F10" s="93">
        <v>3253217.6</v>
      </c>
      <c r="G10" s="93">
        <v>3980360.5</v>
      </c>
      <c r="H10" s="93">
        <f>H12+H14+H16+H18+H20+H22+H24+H26+H28+H30+H32+H34</f>
        <v>4809003.800000001</v>
      </c>
      <c r="I10" s="94"/>
      <c r="J10" s="99">
        <f>J14+J18+J20+J24+J26+J34+J36</f>
        <v>846601</v>
      </c>
      <c r="K10" s="99">
        <f>K14+K18+K20+K24+K26+K34+K36</f>
        <v>623209</v>
      </c>
      <c r="L10" s="99">
        <v>524352</v>
      </c>
      <c r="M10" s="105">
        <f>M12+M14+M16+M18+M20+M22+M24+M26+M28+M30+M32+M34+M36</f>
        <v>164654.80000000002</v>
      </c>
      <c r="N10" s="93">
        <f>N12+N14+N16+N18+N20+N22+N24+N26+N28+N30+N32+N34+N36</f>
        <v>246982.19999999998</v>
      </c>
      <c r="O10" s="108">
        <f>O12+O14+O16+O18+O20+O22+O24+O26+O28+O30+O32+O34+O36</f>
        <v>194367.69999999998</v>
      </c>
      <c r="P10" s="109">
        <f>J10+N10</f>
        <v>1093583.2</v>
      </c>
      <c r="Q10" s="107">
        <f>K10+O10</f>
        <v>817576.7</v>
      </c>
      <c r="R10" s="93">
        <f>R12+R14+R16+R18+R20+R22+R24+R26+R28+R30+R32+R34</f>
        <v>1011255.7999999999</v>
      </c>
      <c r="S10" s="93">
        <f>S12+S14+S16+S18+S20+S22+S24+S26+S28+S30+S32+S34</f>
        <v>164654.80000000002</v>
      </c>
      <c r="T10" s="93">
        <f>J10+S10</f>
        <v>1011255.8</v>
      </c>
      <c r="U10" s="93">
        <f>U12+U14+U16+U18+U20+U22+U24+U26+U28+U30+U32+U34</f>
        <v>518720.30000000005</v>
      </c>
      <c r="V10" s="93"/>
      <c r="W10" s="99">
        <f>W14+W18+W20+W24+W26+W34+W36</f>
        <v>898182</v>
      </c>
      <c r="X10" s="105">
        <f>X12+X14+X16+X18+X20+X22+X24+X26+X28+X30+X32+X34+X36</f>
        <v>263793</v>
      </c>
      <c r="Y10" s="93">
        <f>Y12+Y14+Y16+Y20+Y22+Y24+Y26+Y28+Y32+Y34+Y36</f>
        <v>1161975</v>
      </c>
      <c r="Z10" s="65">
        <f>Z12+Z14+Z16+Z18+Z20+Z22+Z24+Z26+Z28+Z30+Z32+Z34+Z36</f>
        <v>329309.60000000003</v>
      </c>
      <c r="AA10" s="64">
        <f>AA14+AA18+AA20+AA24+AA26+AA34+AA36</f>
        <v>1128801.3333333335</v>
      </c>
      <c r="AB10" s="73">
        <f>AB12+AB14+AB16+AB18+AB20+AB22+AB24+AB26+AB28+AB30+AB32+AB34+AB36</f>
        <v>1458110.9333333333</v>
      </c>
    </row>
    <row r="11" spans="1:28" ht="12.75">
      <c r="A11" s="83" t="s">
        <v>13</v>
      </c>
      <c r="B11" s="84" t="s">
        <v>14</v>
      </c>
      <c r="C11" s="110"/>
      <c r="D11" s="100">
        <v>111.8</v>
      </c>
      <c r="E11" s="100">
        <v>126.4</v>
      </c>
      <c r="F11" s="100">
        <v>126.1</v>
      </c>
      <c r="G11" s="100">
        <v>115.2</v>
      </c>
      <c r="H11" s="100">
        <v>113.5</v>
      </c>
      <c r="I11" s="94"/>
      <c r="J11" s="102">
        <f>J10/K10*100</f>
        <v>135.8454386891075</v>
      </c>
      <c r="K11" s="102"/>
      <c r="L11" s="111"/>
      <c r="M11" s="112"/>
      <c r="N11" s="113"/>
      <c r="O11" s="114"/>
      <c r="P11" s="100">
        <f>P10/Q10*100</f>
        <v>133.75909562980453</v>
      </c>
      <c r="Q11" s="113"/>
      <c r="R11" s="113"/>
      <c r="S11" s="113"/>
      <c r="T11" s="100">
        <f>T10/U10*100</f>
        <v>194.95203869985423</v>
      </c>
      <c r="U11" s="100"/>
      <c r="V11" s="100"/>
      <c r="W11" s="100"/>
      <c r="X11" s="100"/>
      <c r="Y11" s="100"/>
      <c r="Z11" s="75">
        <f>Z10/X10*100</f>
        <v>124.83636790968677</v>
      </c>
      <c r="AA11" s="62"/>
      <c r="AB11" s="76">
        <f>AB10/D10*100</f>
        <v>76.53150209166691</v>
      </c>
    </row>
    <row r="12" spans="1:28" ht="12.75">
      <c r="A12" s="85" t="s">
        <v>17</v>
      </c>
      <c r="B12" s="77" t="s">
        <v>12</v>
      </c>
      <c r="C12" s="110">
        <v>46864.8</v>
      </c>
      <c r="D12" s="110">
        <v>59875.3</v>
      </c>
      <c r="E12" s="110">
        <v>65704.7</v>
      </c>
      <c r="F12" s="110">
        <v>121639.3</v>
      </c>
      <c r="G12" s="110">
        <v>144603.9</v>
      </c>
      <c r="H12" s="110">
        <v>167723.6</v>
      </c>
      <c r="I12" s="94" t="s">
        <v>76</v>
      </c>
      <c r="J12" s="111"/>
      <c r="K12" s="111">
        <v>0</v>
      </c>
      <c r="L12" s="111">
        <v>8535.8</v>
      </c>
      <c r="M12" s="112">
        <v>21397.6</v>
      </c>
      <c r="N12" s="113">
        <f>M12/6*9</f>
        <v>32096.399999999998</v>
      </c>
      <c r="O12" s="114">
        <v>19075.6</v>
      </c>
      <c r="P12" s="115">
        <f>J12+N12</f>
        <v>32096.399999999998</v>
      </c>
      <c r="Q12" s="116">
        <f>K12+O12</f>
        <v>19075.6</v>
      </c>
      <c r="R12" s="113">
        <f>M12+J12</f>
        <v>21397.6</v>
      </c>
      <c r="S12" s="113">
        <f>20132.4+1265.2</f>
        <v>21397.600000000002</v>
      </c>
      <c r="T12" s="110">
        <f>J12+S12</f>
        <v>21397.600000000002</v>
      </c>
      <c r="U12" s="113">
        <v>12943.6</v>
      </c>
      <c r="V12" s="113"/>
      <c r="W12" s="113"/>
      <c r="X12" s="113">
        <v>28895.5</v>
      </c>
      <c r="Y12" s="113">
        <f>X12+W12</f>
        <v>28895.5</v>
      </c>
      <c r="Z12" s="76">
        <f>N12/9*12</f>
        <v>42795.2</v>
      </c>
      <c r="AA12" s="62"/>
      <c r="AB12" s="76">
        <f>Z12+AA12</f>
        <v>42795.2</v>
      </c>
    </row>
    <row r="13" spans="1:28" ht="12.75">
      <c r="A13" s="83" t="s">
        <v>13</v>
      </c>
      <c r="B13" s="84" t="s">
        <v>14</v>
      </c>
      <c r="C13" s="110"/>
      <c r="D13" s="100">
        <f>D12/C12*100</f>
        <v>127.76177429542001</v>
      </c>
      <c r="E13" s="100">
        <v>104.9</v>
      </c>
      <c r="F13" s="100">
        <v>177.8</v>
      </c>
      <c r="G13" s="100">
        <v>113.8</v>
      </c>
      <c r="H13" s="100">
        <v>110.4</v>
      </c>
      <c r="I13" s="94"/>
      <c r="J13" s="111"/>
      <c r="K13" s="111"/>
      <c r="L13" s="102">
        <v>169.2</v>
      </c>
      <c r="M13" s="112"/>
      <c r="N13" s="113">
        <f>N12/O12*100</f>
        <v>168.25892763530373</v>
      </c>
      <c r="O13" s="114"/>
      <c r="P13" s="100">
        <f>P12/Q12*100</f>
        <v>168.25892763530373</v>
      </c>
      <c r="Q13" s="117"/>
      <c r="R13" s="113"/>
      <c r="S13" s="113"/>
      <c r="T13" s="100">
        <f>T12/U12*100</f>
        <v>165.31413208071945</v>
      </c>
      <c r="U13" s="100"/>
      <c r="V13" s="100"/>
      <c r="W13" s="100"/>
      <c r="X13" s="100"/>
      <c r="Y13" s="100"/>
      <c r="Z13" s="75"/>
      <c r="AA13" s="62"/>
      <c r="AB13" s="76">
        <f>AB12/D12*100</f>
        <v>71.47387988035132</v>
      </c>
    </row>
    <row r="14" spans="1:28" ht="12.75">
      <c r="A14" s="86" t="s">
        <v>18</v>
      </c>
      <c r="B14" s="77" t="s">
        <v>12</v>
      </c>
      <c r="C14" s="110">
        <v>426238.1</v>
      </c>
      <c r="D14" s="110">
        <v>486071.1</v>
      </c>
      <c r="E14" s="110">
        <v>575534.3</v>
      </c>
      <c r="F14" s="110">
        <v>656781.9</v>
      </c>
      <c r="G14" s="110">
        <v>744935.2</v>
      </c>
      <c r="H14" s="110">
        <v>846690.1</v>
      </c>
      <c r="I14" s="94"/>
      <c r="J14" s="111">
        <v>268816</v>
      </c>
      <c r="K14" s="111">
        <v>216836</v>
      </c>
      <c r="L14" s="111">
        <v>11895.8</v>
      </c>
      <c r="M14" s="112">
        <v>26700.9</v>
      </c>
      <c r="N14" s="113">
        <f>M14/6*9</f>
        <v>40051.350000000006</v>
      </c>
      <c r="O14" s="114">
        <v>37106.2</v>
      </c>
      <c r="P14" s="115">
        <f>J14+N14</f>
        <v>308867.35</v>
      </c>
      <c r="Q14" s="116">
        <f>K14+O14</f>
        <v>253942.2</v>
      </c>
      <c r="R14" s="113">
        <f>M14+J14</f>
        <v>295516.9</v>
      </c>
      <c r="S14" s="113">
        <f>24302+2398.9</f>
        <v>26700.9</v>
      </c>
      <c r="T14" s="110">
        <f>J14+S14</f>
        <v>295516.9</v>
      </c>
      <c r="U14" s="113">
        <v>169614.2</v>
      </c>
      <c r="V14" s="113"/>
      <c r="W14" s="113">
        <v>298783</v>
      </c>
      <c r="X14" s="113">
        <v>50397</v>
      </c>
      <c r="Y14" s="113">
        <f>X14+W14</f>
        <v>349180</v>
      </c>
      <c r="Z14" s="76">
        <f>N14/9*12</f>
        <v>53401.8</v>
      </c>
      <c r="AA14" s="62">
        <f>J14/9*12</f>
        <v>358421.3333333334</v>
      </c>
      <c r="AB14" s="76">
        <f>Z14+AA14</f>
        <v>411823.13333333336</v>
      </c>
    </row>
    <row r="15" spans="1:28" ht="12.75">
      <c r="A15" s="83" t="s">
        <v>13</v>
      </c>
      <c r="B15" s="84" t="s">
        <v>14</v>
      </c>
      <c r="C15" s="110"/>
      <c r="D15" s="100">
        <f>D14/C14*100</f>
        <v>114.03745934490605</v>
      </c>
      <c r="E15" s="100">
        <v>113.7</v>
      </c>
      <c r="F15" s="100">
        <v>108.9</v>
      </c>
      <c r="G15" s="100">
        <v>109</v>
      </c>
      <c r="H15" s="100">
        <v>109.1</v>
      </c>
      <c r="I15" s="94"/>
      <c r="J15" s="102">
        <f>J14/K14*100</f>
        <v>123.9720341640687</v>
      </c>
      <c r="K15" s="102"/>
      <c r="L15" s="102">
        <v>109.6</v>
      </c>
      <c r="M15" s="112"/>
      <c r="N15" s="113">
        <f>N14/O14*100</f>
        <v>107.93708329066305</v>
      </c>
      <c r="O15" s="114"/>
      <c r="P15" s="100">
        <f>P14/Q14*100</f>
        <v>121.6289966771966</v>
      </c>
      <c r="Q15" s="117"/>
      <c r="R15" s="113"/>
      <c r="S15" s="113"/>
      <c r="T15" s="100">
        <f>T14/U14*100</f>
        <v>174.22886763018664</v>
      </c>
      <c r="U15" s="100"/>
      <c r="V15" s="100"/>
      <c r="W15" s="100"/>
      <c r="X15" s="100"/>
      <c r="Y15" s="100"/>
      <c r="Z15" s="75">
        <f>Z14/X14*100</f>
        <v>105.962259658313</v>
      </c>
      <c r="AA15" s="62"/>
      <c r="AB15" s="76">
        <f>AB14/D14*100</f>
        <v>84.72487529773595</v>
      </c>
    </row>
    <row r="16" spans="1:28" ht="12.75">
      <c r="A16" s="86" t="s">
        <v>77</v>
      </c>
      <c r="B16" s="77" t="s">
        <v>12</v>
      </c>
      <c r="C16" s="110">
        <v>712</v>
      </c>
      <c r="D16" s="110">
        <v>100</v>
      </c>
      <c r="E16" s="110">
        <v>0</v>
      </c>
      <c r="F16" s="110">
        <v>0</v>
      </c>
      <c r="G16" s="110">
        <v>0</v>
      </c>
      <c r="H16" s="110">
        <v>0</v>
      </c>
      <c r="I16" s="94"/>
      <c r="J16" s="111"/>
      <c r="K16" s="111"/>
      <c r="L16" s="111">
        <v>612</v>
      </c>
      <c r="M16" s="112">
        <v>612</v>
      </c>
      <c r="N16" s="113">
        <f>M16/6*9</f>
        <v>918</v>
      </c>
      <c r="O16" s="114"/>
      <c r="P16" s="115">
        <f>J16+N16</f>
        <v>918</v>
      </c>
      <c r="Q16" s="116">
        <f>K16+O16</f>
        <v>0</v>
      </c>
      <c r="R16" s="113">
        <f>M16+J16</f>
        <v>612</v>
      </c>
      <c r="S16" s="113">
        <v>612</v>
      </c>
      <c r="T16" s="110">
        <f>J16+S16</f>
        <v>612</v>
      </c>
      <c r="U16" s="113"/>
      <c r="V16" s="113"/>
      <c r="W16" s="113"/>
      <c r="X16" s="113">
        <v>825</v>
      </c>
      <c r="Y16" s="113">
        <f>X16+W16</f>
        <v>825</v>
      </c>
      <c r="Z16" s="76">
        <f>N16/9*12</f>
        <v>1224</v>
      </c>
      <c r="AA16" s="62"/>
      <c r="AB16" s="76">
        <f>Z16+AA16</f>
        <v>1224</v>
      </c>
    </row>
    <row r="17" spans="1:28" ht="12.75">
      <c r="A17" s="83" t="s">
        <v>13</v>
      </c>
      <c r="B17" s="84" t="s">
        <v>14</v>
      </c>
      <c r="C17" s="110"/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94"/>
      <c r="J17" s="111"/>
      <c r="K17" s="111"/>
      <c r="L17" s="111"/>
      <c r="M17" s="112"/>
      <c r="N17" s="113"/>
      <c r="O17" s="113"/>
      <c r="P17" s="100" t="e">
        <f>P16/Q16*100</f>
        <v>#DIV/0!</v>
      </c>
      <c r="Q17" s="117"/>
      <c r="R17" s="113"/>
      <c r="S17" s="113"/>
      <c r="T17" s="100" t="e">
        <f>T16/U16*100</f>
        <v>#DIV/0!</v>
      </c>
      <c r="U17" s="100"/>
      <c r="V17" s="100"/>
      <c r="W17" s="100"/>
      <c r="X17" s="100"/>
      <c r="Y17" s="100"/>
      <c r="Z17" s="75">
        <f>Z16/X16*100</f>
        <v>148.36363636363637</v>
      </c>
      <c r="AA17" s="62"/>
      <c r="AB17" s="76">
        <f>AB16/D16*100</f>
        <v>1224</v>
      </c>
    </row>
    <row r="18" spans="1:28" ht="12.75">
      <c r="A18" s="86" t="s">
        <v>19</v>
      </c>
      <c r="B18" s="77" t="s">
        <v>12</v>
      </c>
      <c r="C18" s="110">
        <v>2077.7</v>
      </c>
      <c r="D18" s="110">
        <v>1344</v>
      </c>
      <c r="E18" s="110">
        <v>1403.8</v>
      </c>
      <c r="F18" s="110">
        <v>1512.4</v>
      </c>
      <c r="G18" s="110">
        <v>1659.3</v>
      </c>
      <c r="H18" s="110">
        <v>1818.7</v>
      </c>
      <c r="I18" s="94"/>
      <c r="J18" s="111">
        <v>1194</v>
      </c>
      <c r="K18" s="111">
        <v>970</v>
      </c>
      <c r="L18" s="111">
        <v>131.6</v>
      </c>
      <c r="M18" s="112">
        <v>270.8</v>
      </c>
      <c r="N18" s="113">
        <f>M18/6*9</f>
        <v>406.2</v>
      </c>
      <c r="O18" s="113"/>
      <c r="P18" s="115">
        <f>J18+N18</f>
        <v>1600.2</v>
      </c>
      <c r="Q18" s="116">
        <f>K18+O18</f>
        <v>970</v>
      </c>
      <c r="R18" s="113">
        <f>M18+J18</f>
        <v>1464.8</v>
      </c>
      <c r="S18" s="113">
        <v>270.8</v>
      </c>
      <c r="T18" s="110">
        <f>J18+S18</f>
        <v>1464.8</v>
      </c>
      <c r="U18" s="113">
        <v>560</v>
      </c>
      <c r="V18" s="113"/>
      <c r="W18" s="113"/>
      <c r="X18" s="113"/>
      <c r="Y18" s="113"/>
      <c r="Z18" s="76">
        <f>N18/9*12</f>
        <v>541.6</v>
      </c>
      <c r="AA18" s="62">
        <f>J18/9*12</f>
        <v>1592</v>
      </c>
      <c r="AB18" s="76">
        <f>Z18+AA18</f>
        <v>2133.6</v>
      </c>
    </row>
    <row r="19" spans="1:28" ht="12.75">
      <c r="A19" s="83" t="s">
        <v>13</v>
      </c>
      <c r="B19" s="84" t="s">
        <v>14</v>
      </c>
      <c r="C19" s="110"/>
      <c r="D19" s="100">
        <f>D18/C18*100</f>
        <v>64.68691341387111</v>
      </c>
      <c r="E19" s="100">
        <v>102</v>
      </c>
      <c r="F19" s="100">
        <v>103</v>
      </c>
      <c r="G19" s="100">
        <v>103.5</v>
      </c>
      <c r="H19" s="100">
        <v>103.5</v>
      </c>
      <c r="I19" s="94"/>
      <c r="J19" s="102">
        <f>J18/K18*100</f>
        <v>123.09278350515464</v>
      </c>
      <c r="K19" s="102"/>
      <c r="L19" s="102">
        <v>150.9</v>
      </c>
      <c r="M19" s="112"/>
      <c r="N19" s="113"/>
      <c r="O19" s="113"/>
      <c r="P19" s="100">
        <f>P18/Q18*100</f>
        <v>164.96907216494844</v>
      </c>
      <c r="Q19" s="117"/>
      <c r="R19" s="113"/>
      <c r="S19" s="113"/>
      <c r="T19" s="100">
        <f>T18/U18*100</f>
        <v>261.57142857142856</v>
      </c>
      <c r="U19" s="100"/>
      <c r="V19" s="100"/>
      <c r="W19" s="100"/>
      <c r="X19" s="100"/>
      <c r="Y19" s="100"/>
      <c r="Z19" s="75"/>
      <c r="AA19" s="62"/>
      <c r="AB19" s="76">
        <f>AB18/D18*100</f>
        <v>158.75</v>
      </c>
    </row>
    <row r="20" spans="1:28" ht="25.5">
      <c r="A20" s="86" t="s">
        <v>20</v>
      </c>
      <c r="B20" s="77" t="s">
        <v>12</v>
      </c>
      <c r="C20" s="110">
        <v>16427</v>
      </c>
      <c r="D20" s="110">
        <v>18213</v>
      </c>
      <c r="E20" s="110">
        <v>20273.4</v>
      </c>
      <c r="F20" s="110">
        <v>22731</v>
      </c>
      <c r="G20" s="110">
        <v>25383.3</v>
      </c>
      <c r="H20" s="110">
        <v>27977.4</v>
      </c>
      <c r="I20" s="94" t="s">
        <v>89</v>
      </c>
      <c r="J20" s="111">
        <v>12061</v>
      </c>
      <c r="K20" s="111">
        <v>12667</v>
      </c>
      <c r="L20" s="111"/>
      <c r="M20" s="112"/>
      <c r="N20" s="113"/>
      <c r="O20" s="113">
        <v>1637.7</v>
      </c>
      <c r="P20" s="115">
        <f>J20+N20</f>
        <v>12061</v>
      </c>
      <c r="Q20" s="116">
        <f>K20+O20</f>
        <v>14304.7</v>
      </c>
      <c r="R20" s="113">
        <f>M20+J20</f>
        <v>12061</v>
      </c>
      <c r="S20" s="113"/>
      <c r="T20" s="110">
        <f>J20+S20</f>
        <v>12061</v>
      </c>
      <c r="U20" s="113">
        <v>9329.5</v>
      </c>
      <c r="V20" s="113"/>
      <c r="W20" s="113">
        <v>15095</v>
      </c>
      <c r="X20" s="113">
        <v>2327.6</v>
      </c>
      <c r="Y20" s="113">
        <f>X20+W20</f>
        <v>17422.6</v>
      </c>
      <c r="Z20" s="76"/>
      <c r="AA20" s="62">
        <f>J20/9*12</f>
        <v>16081.333333333332</v>
      </c>
      <c r="AB20" s="76">
        <f>Z20+AA20</f>
        <v>16081.333333333332</v>
      </c>
    </row>
    <row r="21" spans="1:28" ht="12.75">
      <c r="A21" s="83" t="s">
        <v>13</v>
      </c>
      <c r="B21" s="84" t="s">
        <v>14</v>
      </c>
      <c r="C21" s="110"/>
      <c r="D21" s="100">
        <f>D20/C20*100</f>
        <v>110.872344311195</v>
      </c>
      <c r="E21" s="100">
        <v>105.7</v>
      </c>
      <c r="F21" s="100">
        <v>105.2</v>
      </c>
      <c r="G21" s="100">
        <v>105.1</v>
      </c>
      <c r="H21" s="100">
        <v>105.2</v>
      </c>
      <c r="I21" s="94"/>
      <c r="J21" s="102">
        <f>J20/K20*100</f>
        <v>95.21591537064815</v>
      </c>
      <c r="K21" s="102"/>
      <c r="L21" s="111"/>
      <c r="M21" s="112"/>
      <c r="N21" s="113"/>
      <c r="O21" s="113"/>
      <c r="P21" s="100">
        <f>P20/Q20*100</f>
        <v>84.31494543751354</v>
      </c>
      <c r="Q21" s="117"/>
      <c r="R21" s="113"/>
      <c r="S21" s="113"/>
      <c r="T21" s="100">
        <f>T20/U20*100</f>
        <v>129.27809636100542</v>
      </c>
      <c r="U21" s="100"/>
      <c r="V21" s="100"/>
      <c r="W21" s="100"/>
      <c r="X21" s="100"/>
      <c r="Y21" s="100"/>
      <c r="Z21" s="75"/>
      <c r="AA21" s="62"/>
      <c r="AB21" s="76">
        <f>AB20/D20*100</f>
        <v>88.29590585479235</v>
      </c>
    </row>
    <row r="22" spans="1:28" ht="33.75">
      <c r="A22" s="86" t="s">
        <v>21</v>
      </c>
      <c r="B22" s="77" t="s">
        <v>12</v>
      </c>
      <c r="C22" s="110">
        <v>5738</v>
      </c>
      <c r="D22" s="110">
        <v>11364</v>
      </c>
      <c r="E22" s="110">
        <v>8280.3</v>
      </c>
      <c r="F22" s="110">
        <v>258487.5</v>
      </c>
      <c r="G22" s="110">
        <v>319785.5</v>
      </c>
      <c r="H22" s="110">
        <v>363724</v>
      </c>
      <c r="I22" s="94" t="s">
        <v>79</v>
      </c>
      <c r="J22" s="111"/>
      <c r="K22" s="111"/>
      <c r="L22" s="111">
        <v>1411</v>
      </c>
      <c r="M22" s="112">
        <v>2417</v>
      </c>
      <c r="N22" s="113">
        <f>M22/6*9</f>
        <v>3625.5</v>
      </c>
      <c r="O22" s="113">
        <v>3146</v>
      </c>
      <c r="P22" s="115">
        <f>J22+N22</f>
        <v>3625.5</v>
      </c>
      <c r="Q22" s="116">
        <f>K22+O22</f>
        <v>3146</v>
      </c>
      <c r="R22" s="113">
        <f>M22+J22</f>
        <v>2417</v>
      </c>
      <c r="S22" s="113">
        <v>2417</v>
      </c>
      <c r="T22" s="110">
        <f>J22+S22</f>
        <v>2417</v>
      </c>
      <c r="U22" s="113">
        <v>4586</v>
      </c>
      <c r="V22" s="118" t="s">
        <v>99</v>
      </c>
      <c r="W22" s="113"/>
      <c r="X22" s="113">
        <v>14352</v>
      </c>
      <c r="Y22" s="113">
        <f>X22+W22</f>
        <v>14352</v>
      </c>
      <c r="Z22" s="76">
        <f>N22/9*12</f>
        <v>4834</v>
      </c>
      <c r="AA22" s="78"/>
      <c r="AB22" s="79">
        <f>Z22+AA22</f>
        <v>4834</v>
      </c>
    </row>
    <row r="23" spans="1:28" ht="12.75">
      <c r="A23" s="83" t="s">
        <v>13</v>
      </c>
      <c r="B23" s="84" t="s">
        <v>14</v>
      </c>
      <c r="C23" s="110"/>
      <c r="D23" s="100">
        <f>D22/C22*100</f>
        <v>198.04810038340887</v>
      </c>
      <c r="E23" s="100">
        <v>70.4</v>
      </c>
      <c r="F23" s="100">
        <v>3045.6</v>
      </c>
      <c r="G23" s="100">
        <v>119.3</v>
      </c>
      <c r="H23" s="100">
        <v>110</v>
      </c>
      <c r="I23" s="94"/>
      <c r="J23" s="111"/>
      <c r="K23" s="111"/>
      <c r="L23" s="102">
        <v>78.4</v>
      </c>
      <c r="M23" s="112"/>
      <c r="N23" s="113">
        <f>N22/O22*100</f>
        <v>115.24157660521297</v>
      </c>
      <c r="O23" s="113"/>
      <c r="P23" s="100">
        <f>P22/Q22*100</f>
        <v>115.24157660521297</v>
      </c>
      <c r="Q23" s="117"/>
      <c r="R23" s="113"/>
      <c r="S23" s="113"/>
      <c r="T23" s="100">
        <f>T22/U22*100</f>
        <v>52.70388137810728</v>
      </c>
      <c r="U23" s="100"/>
      <c r="V23" s="100"/>
      <c r="W23" s="100"/>
      <c r="X23" s="100"/>
      <c r="Y23" s="100"/>
      <c r="Z23" s="80">
        <f>Z22/X22*100</f>
        <v>33.681716833890746</v>
      </c>
      <c r="AA23" s="78"/>
      <c r="AB23" s="79">
        <f>AB22/D22*100</f>
        <v>42.53783878915875</v>
      </c>
    </row>
    <row r="24" spans="1:28" ht="31.5" customHeight="1">
      <c r="A24" s="86" t="s">
        <v>22</v>
      </c>
      <c r="B24" s="77" t="s">
        <v>12</v>
      </c>
      <c r="C24" s="110">
        <v>50693.1</v>
      </c>
      <c r="D24" s="110">
        <v>86109.2</v>
      </c>
      <c r="E24" s="110">
        <v>237369</v>
      </c>
      <c r="F24" s="110">
        <v>322616.4</v>
      </c>
      <c r="G24" s="110">
        <v>576821.2</v>
      </c>
      <c r="H24" s="110">
        <v>851709.7</v>
      </c>
      <c r="I24" s="94" t="s">
        <v>80</v>
      </c>
      <c r="J24" s="111">
        <v>4678</v>
      </c>
      <c r="K24" s="111">
        <v>10176</v>
      </c>
      <c r="L24" s="111">
        <v>6901.7</v>
      </c>
      <c r="M24" s="112">
        <v>15054.2</v>
      </c>
      <c r="N24" s="113">
        <f>M24/6*9</f>
        <v>22581.3</v>
      </c>
      <c r="O24" s="113">
        <v>25242.4</v>
      </c>
      <c r="P24" s="115">
        <f>J24+N24</f>
        <v>27259.3</v>
      </c>
      <c r="Q24" s="116">
        <f>K24+O24</f>
        <v>35418.4</v>
      </c>
      <c r="R24" s="113">
        <f>M24+J24</f>
        <v>19732.2</v>
      </c>
      <c r="S24" s="113">
        <f>2008+11623.2+1423</f>
        <v>15054.2</v>
      </c>
      <c r="T24" s="110">
        <f>J24+S24</f>
        <v>19732.2</v>
      </c>
      <c r="U24" s="113">
        <v>21820.3</v>
      </c>
      <c r="V24" s="119" t="s">
        <v>100</v>
      </c>
      <c r="W24" s="113">
        <v>13159</v>
      </c>
      <c r="X24" s="113">
        <v>34263.4</v>
      </c>
      <c r="Y24" s="113">
        <f>X24+W24</f>
        <v>47422.4</v>
      </c>
      <c r="Z24" s="76">
        <f>N24/9*12</f>
        <v>30108.4</v>
      </c>
      <c r="AA24" s="78">
        <f>J24/9*12</f>
        <v>6237.333333333334</v>
      </c>
      <c r="AB24" s="79">
        <f>Z24+AA24</f>
        <v>36345.73333333334</v>
      </c>
    </row>
    <row r="25" spans="1:28" ht="12.75">
      <c r="A25" s="83" t="s">
        <v>13</v>
      </c>
      <c r="B25" s="84" t="s">
        <v>14</v>
      </c>
      <c r="C25" s="110"/>
      <c r="D25" s="100">
        <f>D24/C24*100</f>
        <v>169.86374871530842</v>
      </c>
      <c r="E25" s="100">
        <v>258.6</v>
      </c>
      <c r="F25" s="100">
        <v>128.2</v>
      </c>
      <c r="G25" s="100">
        <v>168.5</v>
      </c>
      <c r="H25" s="100">
        <v>138.1</v>
      </c>
      <c r="I25" s="94"/>
      <c r="J25" s="102">
        <f>J24/K24*100</f>
        <v>45.97091194968554</v>
      </c>
      <c r="K25" s="102"/>
      <c r="L25" s="102">
        <v>119.5</v>
      </c>
      <c r="M25" s="112"/>
      <c r="N25" s="113">
        <f>N24/O24*100</f>
        <v>89.45781700630684</v>
      </c>
      <c r="O25" s="113"/>
      <c r="P25" s="100">
        <f>P24/Q24*100</f>
        <v>76.96366860163079</v>
      </c>
      <c r="Q25" s="117"/>
      <c r="R25" s="113"/>
      <c r="S25" s="113"/>
      <c r="T25" s="100">
        <f>T24/U24*100</f>
        <v>90.43047070846872</v>
      </c>
      <c r="U25" s="100"/>
      <c r="V25" s="100"/>
      <c r="W25" s="100"/>
      <c r="X25" s="100"/>
      <c r="Y25" s="100"/>
      <c r="Z25" s="80">
        <f>Z24/X24*100</f>
        <v>87.87335757688962</v>
      </c>
      <c r="AA25" s="78"/>
      <c r="AB25" s="79">
        <f>AB24/D24*100</f>
        <v>42.20888515203177</v>
      </c>
    </row>
    <row r="26" spans="1:28" ht="41.25" customHeight="1">
      <c r="A26" s="86" t="s">
        <v>23</v>
      </c>
      <c r="B26" s="77" t="s">
        <v>12</v>
      </c>
      <c r="C26" s="110">
        <v>778114</v>
      </c>
      <c r="D26" s="110">
        <v>806271.5</v>
      </c>
      <c r="E26" s="110">
        <v>1060477.2</v>
      </c>
      <c r="F26" s="110">
        <v>1288046.6</v>
      </c>
      <c r="G26" s="110">
        <v>1494635.2</v>
      </c>
      <c r="H26" s="110">
        <v>1776714.4</v>
      </c>
      <c r="I26" s="94" t="s">
        <v>81</v>
      </c>
      <c r="J26" s="111">
        <v>507373</v>
      </c>
      <c r="K26" s="111">
        <v>364629</v>
      </c>
      <c r="L26" s="111">
        <v>17395.4</v>
      </c>
      <c r="M26" s="112">
        <v>47435.5</v>
      </c>
      <c r="N26" s="113">
        <f>M26/6*9</f>
        <v>71153.25</v>
      </c>
      <c r="O26" s="113">
        <v>76536.9</v>
      </c>
      <c r="P26" s="115">
        <f>J26+N26</f>
        <v>578526.25</v>
      </c>
      <c r="Q26" s="116">
        <f>K26+O26</f>
        <v>441165.9</v>
      </c>
      <c r="R26" s="113">
        <f>M26+J26</f>
        <v>554808.5</v>
      </c>
      <c r="S26" s="113">
        <f>40542+1463+5430.5</f>
        <v>47435.5</v>
      </c>
      <c r="T26" s="110">
        <f>J26+S26</f>
        <v>554808.5</v>
      </c>
      <c r="U26" s="113">
        <v>276840.8</v>
      </c>
      <c r="V26" s="113"/>
      <c r="W26" s="113">
        <v>527654</v>
      </c>
      <c r="X26" s="113">
        <v>85146.8</v>
      </c>
      <c r="Y26" s="113">
        <f>X26+W26</f>
        <v>612800.8</v>
      </c>
      <c r="Z26" s="76">
        <f>N26/9*12</f>
        <v>94871</v>
      </c>
      <c r="AA26" s="62">
        <f>J26/9*12</f>
        <v>676497.3333333334</v>
      </c>
      <c r="AB26" s="76">
        <f>Z26+AA26</f>
        <v>771368.3333333334</v>
      </c>
    </row>
    <row r="27" spans="1:28" ht="12.75">
      <c r="A27" s="83" t="s">
        <v>13</v>
      </c>
      <c r="B27" s="84" t="s">
        <v>14</v>
      </c>
      <c r="C27" s="110"/>
      <c r="D27" s="100">
        <f>D26/C26*100</f>
        <v>103.61868569387005</v>
      </c>
      <c r="E27" s="100">
        <v>132.9</v>
      </c>
      <c r="F27" s="100">
        <v>116.3</v>
      </c>
      <c r="G27" s="100">
        <v>107.5</v>
      </c>
      <c r="H27" s="100">
        <v>109.5</v>
      </c>
      <c r="I27" s="94"/>
      <c r="J27" s="102">
        <f>J26/K26*100</f>
        <v>139.1477364663809</v>
      </c>
      <c r="K27" s="102"/>
      <c r="L27" s="102">
        <v>102.7</v>
      </c>
      <c r="M27" s="112"/>
      <c r="N27" s="113">
        <f>N26/O26*100</f>
        <v>92.965941918212</v>
      </c>
      <c r="O27" s="113"/>
      <c r="P27" s="100">
        <f>P26/Q26*100</f>
        <v>131.13575867944462</v>
      </c>
      <c r="Q27" s="117"/>
      <c r="R27" s="113"/>
      <c r="S27" s="113"/>
      <c r="T27" s="100">
        <f>T26/U26*100</f>
        <v>200.4070570522842</v>
      </c>
      <c r="U27" s="100"/>
      <c r="V27" s="100"/>
      <c r="W27" s="100"/>
      <c r="X27" s="100"/>
      <c r="Y27" s="100"/>
      <c r="Z27" s="75">
        <f>Z26/X26*100</f>
        <v>111.42051139913656</v>
      </c>
      <c r="AA27" s="62"/>
      <c r="AB27" s="76">
        <f>AB26/D26*100</f>
        <v>95.6710405035194</v>
      </c>
    </row>
    <row r="28" spans="1:28" ht="25.5">
      <c r="A28" s="86" t="s">
        <v>91</v>
      </c>
      <c r="B28" s="77" t="s">
        <v>12</v>
      </c>
      <c r="C28" s="110">
        <v>23953.2</v>
      </c>
      <c r="D28" s="110">
        <v>25356</v>
      </c>
      <c r="E28" s="110">
        <v>27650.1</v>
      </c>
      <c r="F28" s="110">
        <v>29960.5</v>
      </c>
      <c r="G28" s="110">
        <v>33024.7</v>
      </c>
      <c r="H28" s="110">
        <v>36234.7</v>
      </c>
      <c r="I28" s="94"/>
      <c r="J28" s="111"/>
      <c r="K28" s="111"/>
      <c r="L28" s="111">
        <v>3731.6</v>
      </c>
      <c r="M28" s="112">
        <v>9734</v>
      </c>
      <c r="N28" s="113">
        <f>M28/6*9</f>
        <v>14601</v>
      </c>
      <c r="O28" s="113">
        <v>15532.8</v>
      </c>
      <c r="P28" s="115">
        <f>J28+N28</f>
        <v>14601</v>
      </c>
      <c r="Q28" s="116">
        <f>K28+O28</f>
        <v>15532.8</v>
      </c>
      <c r="R28" s="113">
        <f>M28+J28</f>
        <v>9734</v>
      </c>
      <c r="S28" s="113">
        <v>9734</v>
      </c>
      <c r="T28" s="110">
        <v>9734</v>
      </c>
      <c r="U28" s="113">
        <v>5332.2</v>
      </c>
      <c r="V28" s="113" t="s">
        <v>101</v>
      </c>
      <c r="W28" s="113"/>
      <c r="X28" s="113">
        <v>20146.9</v>
      </c>
      <c r="Y28" s="113">
        <f>X28+W28</f>
        <v>20146.9</v>
      </c>
      <c r="Z28" s="76">
        <f>N28/9*12</f>
        <v>19468</v>
      </c>
      <c r="AA28" s="62"/>
      <c r="AB28" s="76">
        <f>Z28+AA28</f>
        <v>19468</v>
      </c>
    </row>
    <row r="29" spans="1:28" ht="12.75">
      <c r="A29" s="83" t="s">
        <v>13</v>
      </c>
      <c r="B29" s="84" t="s">
        <v>14</v>
      </c>
      <c r="C29" s="110"/>
      <c r="D29" s="100">
        <f>D28/C28*100</f>
        <v>105.85642001903712</v>
      </c>
      <c r="E29" s="100">
        <v>102.2</v>
      </c>
      <c r="F29" s="100">
        <v>103</v>
      </c>
      <c r="G29" s="100">
        <v>103.5</v>
      </c>
      <c r="H29" s="100">
        <v>104</v>
      </c>
      <c r="I29" s="94"/>
      <c r="J29" s="111"/>
      <c r="K29" s="111"/>
      <c r="L29" s="102">
        <v>104.8</v>
      </c>
      <c r="M29" s="112"/>
      <c r="N29" s="113">
        <f>N28/O28*100</f>
        <v>94.00108158220026</v>
      </c>
      <c r="O29" s="113"/>
      <c r="P29" s="100">
        <f>P28/Q28*100</f>
        <v>94.00108158220026</v>
      </c>
      <c r="Q29" s="117"/>
      <c r="R29" s="113"/>
      <c r="S29" s="113"/>
      <c r="T29" s="100">
        <f>T28/U28*100</f>
        <v>182.5512921495818</v>
      </c>
      <c r="U29" s="100"/>
      <c r="V29" s="100"/>
      <c r="W29" s="100"/>
      <c r="X29" s="100"/>
      <c r="Y29" s="100"/>
      <c r="Z29" s="75">
        <f>Z28/X28*100</f>
        <v>96.63025080781658</v>
      </c>
      <c r="AA29" s="62"/>
      <c r="AB29" s="76">
        <f>AB28/D28*100</f>
        <v>76.77867171478151</v>
      </c>
    </row>
    <row r="30" spans="1:28" ht="25.5">
      <c r="A30" s="86" t="s">
        <v>25</v>
      </c>
      <c r="B30" s="77" t="s">
        <v>12</v>
      </c>
      <c r="C30" s="110">
        <v>27971.5</v>
      </c>
      <c r="D30" s="110">
        <v>34422.8</v>
      </c>
      <c r="E30" s="110">
        <v>40402</v>
      </c>
      <c r="F30" s="110">
        <v>46753.2</v>
      </c>
      <c r="G30" s="110">
        <v>55767.3</v>
      </c>
      <c r="H30" s="110">
        <v>65894.6</v>
      </c>
      <c r="I30" s="94"/>
      <c r="J30" s="111"/>
      <c r="K30" s="111"/>
      <c r="L30" s="111">
        <v>4804.4</v>
      </c>
      <c r="M30" s="112">
        <v>12111.2</v>
      </c>
      <c r="N30" s="113">
        <f>M30/6*9</f>
        <v>18166.800000000003</v>
      </c>
      <c r="O30" s="113"/>
      <c r="P30" s="115">
        <f>J30+N30</f>
        <v>18166.800000000003</v>
      </c>
      <c r="Q30" s="116">
        <f>K30+O30</f>
        <v>0</v>
      </c>
      <c r="R30" s="113">
        <f>M30+J30</f>
        <v>12111.2</v>
      </c>
      <c r="S30" s="113">
        <v>12111.2</v>
      </c>
      <c r="T30" s="110">
        <f>J30+S30</f>
        <v>12111.2</v>
      </c>
      <c r="U30" s="113"/>
      <c r="V30" s="113"/>
      <c r="W30" s="113"/>
      <c r="X30" s="113"/>
      <c r="Y30" s="113"/>
      <c r="Z30" s="76">
        <f>N30/9*12</f>
        <v>24222.400000000005</v>
      </c>
      <c r="AA30" s="78"/>
      <c r="AB30" s="79">
        <f>Z30+AA30</f>
        <v>24222.400000000005</v>
      </c>
    </row>
    <row r="31" spans="1:28" ht="12.75">
      <c r="A31" s="83" t="s">
        <v>13</v>
      </c>
      <c r="B31" s="84" t="s">
        <v>14</v>
      </c>
      <c r="C31" s="110"/>
      <c r="D31" s="100">
        <f>D30/C30*100</f>
        <v>123.06383282984467</v>
      </c>
      <c r="E31" s="100">
        <v>110</v>
      </c>
      <c r="F31" s="100">
        <v>110</v>
      </c>
      <c r="G31" s="100">
        <v>112</v>
      </c>
      <c r="H31" s="100">
        <v>112</v>
      </c>
      <c r="I31" s="94"/>
      <c r="J31" s="111"/>
      <c r="K31" s="111"/>
      <c r="L31" s="111"/>
      <c r="M31" s="112"/>
      <c r="N31" s="113"/>
      <c r="O31" s="113"/>
      <c r="P31" s="100" t="e">
        <f>P30/Q30*100</f>
        <v>#DIV/0!</v>
      </c>
      <c r="Q31" s="117"/>
      <c r="R31" s="113"/>
      <c r="S31" s="113"/>
      <c r="T31" s="100" t="e">
        <f>T30/U30*100</f>
        <v>#DIV/0!</v>
      </c>
      <c r="U31" s="100"/>
      <c r="V31" s="100"/>
      <c r="W31" s="100"/>
      <c r="X31" s="100"/>
      <c r="Y31" s="100"/>
      <c r="Z31" s="80"/>
      <c r="AA31" s="78"/>
      <c r="AB31" s="79">
        <f>AB30/D30*100</f>
        <v>70.36731468677738</v>
      </c>
    </row>
    <row r="32" spans="1:28" ht="25.5">
      <c r="A32" s="86" t="s">
        <v>26</v>
      </c>
      <c r="B32" s="77" t="s">
        <v>12</v>
      </c>
      <c r="C32" s="110">
        <v>231910.8</v>
      </c>
      <c r="D32" s="110">
        <v>282283.3</v>
      </c>
      <c r="E32" s="110">
        <v>341308.5</v>
      </c>
      <c r="F32" s="110">
        <v>408423.3</v>
      </c>
      <c r="G32" s="110">
        <v>476458.7</v>
      </c>
      <c r="H32" s="110">
        <v>551806.9</v>
      </c>
      <c r="I32" s="94"/>
      <c r="J32" s="111"/>
      <c r="K32" s="111"/>
      <c r="L32" s="111">
        <v>11017</v>
      </c>
      <c r="M32" s="112">
        <v>24009</v>
      </c>
      <c r="N32" s="113">
        <f>M32/6*9</f>
        <v>36013.5</v>
      </c>
      <c r="O32" s="113">
        <v>7139</v>
      </c>
      <c r="P32" s="115">
        <f>J32+N32</f>
        <v>36013.5</v>
      </c>
      <c r="Q32" s="116">
        <f>K32+O32</f>
        <v>7139</v>
      </c>
      <c r="R32" s="113">
        <f>M32+J32</f>
        <v>24009</v>
      </c>
      <c r="S32" s="113">
        <v>24009</v>
      </c>
      <c r="T32" s="110">
        <f>J32+S32</f>
        <v>24009</v>
      </c>
      <c r="U32" s="113">
        <v>4925</v>
      </c>
      <c r="V32" s="113" t="s">
        <v>102</v>
      </c>
      <c r="W32" s="113"/>
      <c r="X32" s="113">
        <v>17718.7</v>
      </c>
      <c r="Y32" s="113">
        <f>X32+W32</f>
        <v>17718.7</v>
      </c>
      <c r="Z32" s="76">
        <f>N32/9*12</f>
        <v>48018</v>
      </c>
      <c r="AA32" s="78"/>
      <c r="AB32" s="79">
        <f>Z32+AA32</f>
        <v>48018</v>
      </c>
    </row>
    <row r="33" spans="1:28" ht="12.75">
      <c r="A33" s="83" t="s">
        <v>13</v>
      </c>
      <c r="B33" s="84" t="s">
        <v>14</v>
      </c>
      <c r="C33" s="110"/>
      <c r="D33" s="100">
        <f>D32/C32*100</f>
        <v>121.72063569268875</v>
      </c>
      <c r="E33" s="100">
        <v>113.3</v>
      </c>
      <c r="F33" s="100">
        <v>113.7</v>
      </c>
      <c r="G33" s="100">
        <v>109.5</v>
      </c>
      <c r="H33" s="100">
        <v>109.8</v>
      </c>
      <c r="I33" s="94"/>
      <c r="J33" s="111"/>
      <c r="K33" s="111"/>
      <c r="L33" s="102">
        <v>354</v>
      </c>
      <c r="M33" s="112"/>
      <c r="N33" s="113">
        <f>N32/O32*100</f>
        <v>504.46140916094697</v>
      </c>
      <c r="O33" s="113"/>
      <c r="P33" s="100">
        <f>P32/Q32*100</f>
        <v>504.46140916094697</v>
      </c>
      <c r="Q33" s="117"/>
      <c r="R33" s="113"/>
      <c r="S33" s="113"/>
      <c r="T33" s="100">
        <f>T32/U32*100</f>
        <v>487.492385786802</v>
      </c>
      <c r="U33" s="100"/>
      <c r="V33" s="100"/>
      <c r="W33" s="100"/>
      <c r="X33" s="100"/>
      <c r="Y33" s="100"/>
      <c r="Z33" s="80">
        <f>Z32/X32*100</f>
        <v>271.00182293283365</v>
      </c>
      <c r="AA33" s="78"/>
      <c r="AB33" s="79">
        <f>AB32/D32*100</f>
        <v>17.010570586357748</v>
      </c>
    </row>
    <row r="34" spans="1:28" ht="12.75">
      <c r="A34" s="86" t="s">
        <v>27</v>
      </c>
      <c r="B34" s="77" t="s">
        <v>12</v>
      </c>
      <c r="C34" s="110">
        <v>93963.7</v>
      </c>
      <c r="D34" s="110">
        <v>93832.6</v>
      </c>
      <c r="E34" s="110">
        <v>88300.3</v>
      </c>
      <c r="F34" s="110">
        <v>96265.4</v>
      </c>
      <c r="G34" s="110">
        <v>107286.4</v>
      </c>
      <c r="H34" s="110">
        <v>118709.7</v>
      </c>
      <c r="I34" s="94"/>
      <c r="J34" s="111">
        <f>37481+14998</f>
        <v>52479</v>
      </c>
      <c r="K34" s="111">
        <v>17931</v>
      </c>
      <c r="L34" s="111">
        <v>1782.3</v>
      </c>
      <c r="M34" s="112">
        <f>32+4880.6</f>
        <v>4912.6</v>
      </c>
      <c r="N34" s="113">
        <f>M34/6*9</f>
        <v>7368.900000000001</v>
      </c>
      <c r="O34" s="113">
        <v>2588.4</v>
      </c>
      <c r="P34" s="115">
        <f>J34+N34</f>
        <v>59847.9</v>
      </c>
      <c r="Q34" s="116">
        <f>K34+O34</f>
        <v>20519.4</v>
      </c>
      <c r="R34" s="113">
        <f>M34+J34</f>
        <v>57391.6</v>
      </c>
      <c r="S34" s="113">
        <f>4880.6+32</f>
        <v>4912.6</v>
      </c>
      <c r="T34" s="110">
        <f>J34+S34</f>
        <v>57391.6</v>
      </c>
      <c r="U34" s="113">
        <f>12768.7</f>
        <v>12768.7</v>
      </c>
      <c r="V34" s="113"/>
      <c r="W34" s="113">
        <v>43491</v>
      </c>
      <c r="X34" s="113"/>
      <c r="Y34" s="113">
        <f>X34+W34</f>
        <v>43491</v>
      </c>
      <c r="Z34" s="76">
        <f>N34/9*12</f>
        <v>9825.2</v>
      </c>
      <c r="AA34" s="78">
        <f>J34/9*12</f>
        <v>69972</v>
      </c>
      <c r="AB34" s="79">
        <f>Z34+AA34</f>
        <v>79797.2</v>
      </c>
    </row>
    <row r="35" spans="1:28" ht="12.75">
      <c r="A35" s="83" t="s">
        <v>13</v>
      </c>
      <c r="B35" s="84" t="s">
        <v>14</v>
      </c>
      <c r="C35" s="110"/>
      <c r="D35" s="100">
        <f>D34/C34*100</f>
        <v>99.86047803566697</v>
      </c>
      <c r="E35" s="100">
        <v>91.9</v>
      </c>
      <c r="F35" s="100">
        <v>104.2</v>
      </c>
      <c r="G35" s="100">
        <v>104.4</v>
      </c>
      <c r="H35" s="100">
        <v>104.5</v>
      </c>
      <c r="I35" s="94"/>
      <c r="J35" s="102">
        <f>J34/K34*100</f>
        <v>292.6719089844404</v>
      </c>
      <c r="K35" s="102"/>
      <c r="L35" s="111"/>
      <c r="M35" s="112"/>
      <c r="N35" s="113">
        <f>N34/O34*100</f>
        <v>284.68938340287434</v>
      </c>
      <c r="O35" s="113"/>
      <c r="P35" s="100">
        <f>P34/Q34*100</f>
        <v>291.66496096377085</v>
      </c>
      <c r="Q35" s="117"/>
      <c r="R35" s="113"/>
      <c r="S35" s="113"/>
      <c r="T35" s="100">
        <f>T34/U34*100</f>
        <v>449.47097198618496</v>
      </c>
      <c r="U35" s="100"/>
      <c r="V35" s="100"/>
      <c r="W35" s="100"/>
      <c r="X35" s="100"/>
      <c r="Y35" s="100"/>
      <c r="Z35" s="80"/>
      <c r="AA35" s="78"/>
      <c r="AB35" s="79">
        <f>AB34/D34*100</f>
        <v>85.04208558645928</v>
      </c>
    </row>
    <row r="36" spans="1:28" ht="12.75">
      <c r="A36" s="87" t="s">
        <v>87</v>
      </c>
      <c r="B36" s="84"/>
      <c r="C36" s="110"/>
      <c r="D36" s="100"/>
      <c r="E36" s="100"/>
      <c r="F36" s="110"/>
      <c r="G36" s="110"/>
      <c r="H36" s="110"/>
      <c r="I36" s="94"/>
      <c r="J36" s="120"/>
      <c r="K36" s="120">
        <v>0</v>
      </c>
      <c r="L36" s="111"/>
      <c r="M36" s="112"/>
      <c r="N36" s="113">
        <f>M36/6*9</f>
        <v>0</v>
      </c>
      <c r="O36" s="113">
        <v>6362.7</v>
      </c>
      <c r="P36" s="115">
        <f>J36+N36</f>
        <v>0</v>
      </c>
      <c r="Q36" s="116">
        <f>K36+O36</f>
        <v>6362.7</v>
      </c>
      <c r="R36" s="113">
        <v>4800</v>
      </c>
      <c r="S36" s="113"/>
      <c r="T36" s="100">
        <v>4880.6</v>
      </c>
      <c r="U36" s="100"/>
      <c r="V36" s="100"/>
      <c r="W36" s="100"/>
      <c r="X36" s="100">
        <v>9720.1</v>
      </c>
      <c r="Y36" s="113">
        <f>X36+W36</f>
        <v>9720.1</v>
      </c>
      <c r="Z36" s="76">
        <f>N36/9*12</f>
        <v>0</v>
      </c>
      <c r="AA36" s="78">
        <f>J36/9*12</f>
        <v>0</v>
      </c>
      <c r="AB36" s="79">
        <f>Z36+AA36</f>
        <v>0</v>
      </c>
    </row>
    <row r="37" spans="1:28" ht="12.75">
      <c r="A37" s="83" t="s">
        <v>13</v>
      </c>
      <c r="B37" s="84"/>
      <c r="C37" s="110"/>
      <c r="D37" s="100"/>
      <c r="E37" s="100"/>
      <c r="F37" s="100">
        <v>109.5</v>
      </c>
      <c r="G37" s="100">
        <v>108.1</v>
      </c>
      <c r="H37" s="100">
        <v>108.1</v>
      </c>
      <c r="I37" s="94"/>
      <c r="J37" s="102"/>
      <c r="K37" s="102"/>
      <c r="L37" s="111"/>
      <c r="M37" s="112"/>
      <c r="N37" s="113">
        <f>N36/O36*100</f>
        <v>0</v>
      </c>
      <c r="O37" s="113"/>
      <c r="P37" s="100">
        <f>P36/Q36*100</f>
        <v>0</v>
      </c>
      <c r="Q37" s="113"/>
      <c r="R37" s="113"/>
      <c r="S37" s="113"/>
      <c r="T37" s="100"/>
      <c r="U37" s="100"/>
      <c r="V37" s="100"/>
      <c r="W37" s="100"/>
      <c r="X37" s="100"/>
      <c r="Y37" s="100"/>
      <c r="Z37" s="80">
        <f>Z36/X36*100</f>
        <v>0</v>
      </c>
      <c r="AA37" s="78"/>
      <c r="AB37" s="79">
        <f>AB36/Y36*100</f>
        <v>0</v>
      </c>
    </row>
    <row r="38" spans="1:28" ht="25.5">
      <c r="A38" s="82" t="s">
        <v>28</v>
      </c>
      <c r="B38" s="64" t="s">
        <v>12</v>
      </c>
      <c r="C38" s="93">
        <v>585900</v>
      </c>
      <c r="D38" s="93">
        <v>584845</v>
      </c>
      <c r="E38" s="93">
        <v>663851.8</v>
      </c>
      <c r="F38" s="93">
        <v>683207.3</v>
      </c>
      <c r="G38" s="93">
        <v>782928.5</v>
      </c>
      <c r="H38" s="93">
        <v>866665.2</v>
      </c>
      <c r="I38" s="94"/>
      <c r="J38" s="99">
        <v>400331</v>
      </c>
      <c r="K38" s="99">
        <v>358726</v>
      </c>
      <c r="L38" s="99">
        <v>16637</v>
      </c>
      <c r="M38" s="105">
        <v>21154</v>
      </c>
      <c r="N38" s="93">
        <f>M38/6*9</f>
        <v>31731</v>
      </c>
      <c r="O38" s="93">
        <v>20798.7</v>
      </c>
      <c r="P38" s="109">
        <f>J38+N38</f>
        <v>432062</v>
      </c>
      <c r="Q38" s="107">
        <f>K38+O38</f>
        <v>379524.7</v>
      </c>
      <c r="R38" s="93">
        <f>M38+J38</f>
        <v>421485</v>
      </c>
      <c r="S38" s="93">
        <f>21154</f>
        <v>21154</v>
      </c>
      <c r="T38" s="93">
        <f>J38+S38</f>
        <v>421485</v>
      </c>
      <c r="U38" s="93">
        <v>277906.7</v>
      </c>
      <c r="V38" s="93"/>
      <c r="W38" s="93">
        <v>372448</v>
      </c>
      <c r="X38" s="93">
        <v>31327.7</v>
      </c>
      <c r="Y38" s="93">
        <f>X38+W38</f>
        <v>403775.7</v>
      </c>
      <c r="Z38" s="73">
        <f>N38/9*12</f>
        <v>42308</v>
      </c>
      <c r="AA38" s="81">
        <f>J38/9*12</f>
        <v>533774.6666666666</v>
      </c>
      <c r="AB38" s="66">
        <f>Z38+AA38</f>
        <v>576082.6666666666</v>
      </c>
    </row>
    <row r="39" spans="1:28" ht="12.75">
      <c r="A39" s="83" t="s">
        <v>13</v>
      </c>
      <c r="B39" s="84" t="s">
        <v>14</v>
      </c>
      <c r="C39" s="110"/>
      <c r="D39" s="100">
        <f>D38/C38*100</f>
        <v>99.81993514251579</v>
      </c>
      <c r="E39" s="100">
        <v>102</v>
      </c>
      <c r="F39" s="100">
        <v>91.8</v>
      </c>
      <c r="G39" s="100">
        <v>102.3</v>
      </c>
      <c r="H39" s="100">
        <v>102.5</v>
      </c>
      <c r="I39" s="94"/>
      <c r="J39" s="111">
        <f>J38/K38*100</f>
        <v>111.59798843685711</v>
      </c>
      <c r="K39" s="111"/>
      <c r="L39" s="111">
        <v>100.4</v>
      </c>
      <c r="M39" s="112"/>
      <c r="N39" s="113">
        <f>N38/O38*100</f>
        <v>152.56241976662002</v>
      </c>
      <c r="O39" s="113"/>
      <c r="P39" s="100">
        <f>P38/Q38*100</f>
        <v>113.8429198415808</v>
      </c>
      <c r="Q39" s="113"/>
      <c r="R39" s="113"/>
      <c r="S39" s="113"/>
      <c r="T39" s="100">
        <f>T38/U38*100</f>
        <v>151.66420960703718</v>
      </c>
      <c r="U39" s="100"/>
      <c r="V39" s="100"/>
      <c r="W39" s="100"/>
      <c r="X39" s="100"/>
      <c r="Y39" s="100"/>
      <c r="Z39" s="80">
        <f>Z38/X38*100</f>
        <v>135.0498121470775</v>
      </c>
      <c r="AA39" s="78"/>
      <c r="AB39" s="79">
        <f>AB38/D38*100</f>
        <v>98.50176827478505</v>
      </c>
    </row>
    <row r="40" spans="1:28" ht="25.5" hidden="1">
      <c r="A40" s="87" t="s">
        <v>109</v>
      </c>
      <c r="B40" s="77" t="s">
        <v>12</v>
      </c>
      <c r="C40" s="110">
        <v>461055</v>
      </c>
      <c r="D40" s="100">
        <v>441029</v>
      </c>
      <c r="E40" s="100">
        <v>500583.5</v>
      </c>
      <c r="F40" s="100">
        <v>577148.4</v>
      </c>
      <c r="G40" s="100">
        <v>660579</v>
      </c>
      <c r="H40" s="100">
        <v>730563.5</v>
      </c>
      <c r="I40" s="94"/>
      <c r="J40" s="111"/>
      <c r="K40" s="111"/>
      <c r="L40" s="111"/>
      <c r="M40" s="112"/>
      <c r="N40" s="113"/>
      <c r="O40" s="113"/>
      <c r="P40" s="121"/>
      <c r="Q40" s="122"/>
      <c r="R40" s="113"/>
      <c r="S40" s="113"/>
      <c r="T40" s="100"/>
      <c r="U40" s="100"/>
      <c r="V40" s="121"/>
      <c r="W40" s="100"/>
      <c r="X40" s="100"/>
      <c r="Y40" s="100"/>
      <c r="Z40" s="80"/>
      <c r="AA40" s="78"/>
      <c r="AB40" s="79"/>
    </row>
    <row r="41" spans="1:28" ht="12.75" hidden="1">
      <c r="A41" s="83" t="s">
        <v>13</v>
      </c>
      <c r="B41" s="84" t="s">
        <v>14</v>
      </c>
      <c r="C41" s="110"/>
      <c r="D41" s="100">
        <f>D40/C40*100</f>
        <v>95.65648349979938</v>
      </c>
      <c r="E41" s="100">
        <v>102</v>
      </c>
      <c r="F41" s="100">
        <v>102.8</v>
      </c>
      <c r="G41" s="100">
        <v>102.2</v>
      </c>
      <c r="H41" s="100">
        <v>102.4</v>
      </c>
      <c r="I41" s="94"/>
      <c r="J41" s="111"/>
      <c r="K41" s="111"/>
      <c r="L41" s="111"/>
      <c r="M41" s="112"/>
      <c r="N41" s="113"/>
      <c r="O41" s="113"/>
      <c r="P41" s="121"/>
      <c r="Q41" s="122"/>
      <c r="R41" s="113"/>
      <c r="S41" s="113"/>
      <c r="T41" s="100"/>
      <c r="U41" s="100"/>
      <c r="V41" s="121"/>
      <c r="W41" s="100"/>
      <c r="X41" s="100"/>
      <c r="Y41" s="100"/>
      <c r="Z41" s="80"/>
      <c r="AA41" s="78"/>
      <c r="AB41" s="79"/>
    </row>
    <row r="42" spans="1:28" ht="12.75" hidden="1">
      <c r="A42" s="87" t="s">
        <v>30</v>
      </c>
      <c r="B42" s="77" t="s">
        <v>12</v>
      </c>
      <c r="C42" s="110">
        <v>124845</v>
      </c>
      <c r="D42" s="100">
        <v>143816</v>
      </c>
      <c r="E42" s="100">
        <v>163268.2</v>
      </c>
      <c r="F42" s="100">
        <v>106058.9</v>
      </c>
      <c r="G42" s="100">
        <v>122349.5</v>
      </c>
      <c r="H42" s="100">
        <v>136101.6</v>
      </c>
      <c r="I42" s="94"/>
      <c r="J42" s="111"/>
      <c r="K42" s="111"/>
      <c r="L42" s="111"/>
      <c r="M42" s="112"/>
      <c r="N42" s="113"/>
      <c r="O42" s="113"/>
      <c r="P42" s="121"/>
      <c r="Q42" s="122"/>
      <c r="R42" s="113"/>
      <c r="S42" s="113"/>
      <c r="T42" s="100"/>
      <c r="U42" s="100"/>
      <c r="V42" s="121"/>
      <c r="W42" s="100"/>
      <c r="X42" s="100"/>
      <c r="Y42" s="100"/>
      <c r="Z42" s="80"/>
      <c r="AA42" s="78"/>
      <c r="AB42" s="79"/>
    </row>
    <row r="43" spans="1:28" ht="12.75" hidden="1">
      <c r="A43" s="83" t="s">
        <v>13</v>
      </c>
      <c r="B43" s="84" t="s">
        <v>14</v>
      </c>
      <c r="C43" s="110"/>
      <c r="D43" s="100">
        <f>D42/C42*100</f>
        <v>115.19564259682005</v>
      </c>
      <c r="E43" s="100">
        <v>102</v>
      </c>
      <c r="F43" s="100">
        <v>58</v>
      </c>
      <c r="G43" s="100">
        <v>103</v>
      </c>
      <c r="H43" s="100">
        <v>103</v>
      </c>
      <c r="I43" s="94"/>
      <c r="J43" s="111"/>
      <c r="K43" s="111"/>
      <c r="L43" s="111"/>
      <c r="M43" s="112"/>
      <c r="N43" s="113"/>
      <c r="O43" s="113"/>
      <c r="P43" s="121"/>
      <c r="Q43" s="122"/>
      <c r="R43" s="113"/>
      <c r="S43" s="113"/>
      <c r="T43" s="100"/>
      <c r="U43" s="100"/>
      <c r="V43" s="121"/>
      <c r="W43" s="100"/>
      <c r="X43" s="100"/>
      <c r="Y43" s="100"/>
      <c r="Z43" s="80"/>
      <c r="AA43" s="78"/>
      <c r="AB43" s="79"/>
    </row>
    <row r="44" spans="1:28" s="127" customFormat="1" ht="31.5" customHeight="1">
      <c r="A44" s="123" t="s">
        <v>31</v>
      </c>
      <c r="B44" s="93" t="s">
        <v>12</v>
      </c>
      <c r="C44" s="126">
        <v>325857</v>
      </c>
      <c r="D44" s="126">
        <v>351187.8</v>
      </c>
      <c r="E44" s="93">
        <v>390693.7</v>
      </c>
      <c r="F44" s="93">
        <v>423308.5</v>
      </c>
      <c r="G44" s="93">
        <v>472052.5</v>
      </c>
      <c r="H44" s="93">
        <v>521201.1</v>
      </c>
      <c r="I44" s="94" t="s">
        <v>82</v>
      </c>
      <c r="J44" s="99">
        <v>22201</v>
      </c>
      <c r="K44" s="99">
        <v>38293</v>
      </c>
      <c r="L44" s="99"/>
      <c r="M44" s="105">
        <f>601+1956</f>
        <v>2557</v>
      </c>
      <c r="N44" s="93">
        <f>M44/6*9</f>
        <v>3835.5</v>
      </c>
      <c r="O44" s="93">
        <v>4483.5</v>
      </c>
      <c r="P44" s="109">
        <f>J44+N44</f>
        <v>26036.5</v>
      </c>
      <c r="Q44" s="107">
        <f>K44+O44</f>
        <v>42776.5</v>
      </c>
      <c r="R44" s="93"/>
      <c r="S44" s="93">
        <f>1956+601</f>
        <v>2557</v>
      </c>
      <c r="T44" s="93">
        <f>J44+S44</f>
        <v>24758</v>
      </c>
      <c r="U44" s="93">
        <f>10194+682+2116</f>
        <v>12992</v>
      </c>
      <c r="V44" s="124" t="s">
        <v>103</v>
      </c>
      <c r="W44" s="93">
        <v>80917</v>
      </c>
      <c r="X44" s="93">
        <v>7673.9</v>
      </c>
      <c r="Y44" s="93">
        <f>X44+W44</f>
        <v>88590.9</v>
      </c>
      <c r="Z44" s="125">
        <f>N44/9*12</f>
        <v>5114</v>
      </c>
      <c r="AA44" s="126">
        <f>J44/9*12</f>
        <v>29601.333333333336</v>
      </c>
      <c r="AB44" s="126">
        <f>Z44+AA44</f>
        <v>34715.333333333336</v>
      </c>
    </row>
    <row r="45" spans="1:28" s="127" customFormat="1" ht="12.75">
      <c r="A45" s="128" t="s">
        <v>32</v>
      </c>
      <c r="B45" s="110"/>
      <c r="C45" s="100">
        <v>105.6</v>
      </c>
      <c r="D45" s="100">
        <v>102.3</v>
      </c>
      <c r="E45" s="100">
        <v>105.9</v>
      </c>
      <c r="F45" s="100">
        <v>104</v>
      </c>
      <c r="G45" s="100">
        <v>105.2</v>
      </c>
      <c r="H45" s="100">
        <v>105</v>
      </c>
      <c r="I45" s="129"/>
      <c r="J45" s="111">
        <f>J44/K44*100</f>
        <v>57.97665369649806</v>
      </c>
      <c r="K45" s="111"/>
      <c r="L45" s="111"/>
      <c r="M45" s="112"/>
      <c r="N45" s="113"/>
      <c r="O45" s="113"/>
      <c r="P45" s="100">
        <f>P44/Q44*100</f>
        <v>60.86636354072914</v>
      </c>
      <c r="Q45" s="113"/>
      <c r="R45" s="113"/>
      <c r="S45" s="113"/>
      <c r="T45" s="100">
        <f>T44/U44*100</f>
        <v>190.5634236453202</v>
      </c>
      <c r="U45" s="100"/>
      <c r="V45" s="100"/>
      <c r="W45" s="100"/>
      <c r="X45" s="100"/>
      <c r="Y45" s="100"/>
      <c r="Z45" s="130">
        <f>Z44/X44*100</f>
        <v>66.64147304499667</v>
      </c>
      <c r="AA45" s="130"/>
      <c r="AB45" s="130">
        <f>AB44/D44*100</f>
        <v>9.885119395757295</v>
      </c>
    </row>
    <row r="46" spans="1:28" s="127" customFormat="1" ht="12.75">
      <c r="A46" s="131" t="s">
        <v>33</v>
      </c>
      <c r="B46" s="93" t="s">
        <v>34</v>
      </c>
      <c r="C46" s="93">
        <v>3267</v>
      </c>
      <c r="D46" s="93">
        <v>3824.5</v>
      </c>
      <c r="E46" s="93">
        <v>4277.67</v>
      </c>
      <c r="F46" s="93">
        <v>5097.13</v>
      </c>
      <c r="G46" s="93">
        <v>5788.13</v>
      </c>
      <c r="H46" s="93">
        <v>6601.25</v>
      </c>
      <c r="I46" s="129"/>
      <c r="J46" s="111"/>
      <c r="K46" s="111"/>
      <c r="L46" s="111"/>
      <c r="M46" s="112">
        <v>1480489.1</v>
      </c>
      <c r="N46" s="113">
        <f>M46/6*9</f>
        <v>2220733.6500000004</v>
      </c>
      <c r="O46" s="113">
        <v>1759986.8</v>
      </c>
      <c r="P46" s="132"/>
      <c r="Q46" s="113"/>
      <c r="R46" s="113"/>
      <c r="S46" s="113">
        <f>563.122+680.06+237.314</f>
        <v>1480.4959999999999</v>
      </c>
      <c r="T46" s="110">
        <f>J46+S46</f>
        <v>1480.4959999999999</v>
      </c>
      <c r="U46" s="113"/>
      <c r="V46" s="113"/>
      <c r="W46" s="113"/>
      <c r="X46" s="113"/>
      <c r="Y46" s="113"/>
      <c r="Z46" s="133">
        <f>N46/9*12</f>
        <v>2960978.2000000007</v>
      </c>
      <c r="AA46" s="133"/>
      <c r="AB46" s="133">
        <f>Z46</f>
        <v>2960978.2000000007</v>
      </c>
    </row>
    <row r="47" spans="1:28" s="127" customFormat="1" ht="12.75">
      <c r="A47" s="131" t="s">
        <v>35</v>
      </c>
      <c r="B47" s="93" t="s">
        <v>36</v>
      </c>
      <c r="C47" s="93">
        <v>2.523</v>
      </c>
      <c r="D47" s="93">
        <v>2.465</v>
      </c>
      <c r="E47" s="93">
        <v>2.5</v>
      </c>
      <c r="F47" s="93">
        <v>2.646</v>
      </c>
      <c r="G47" s="93">
        <v>2.805</v>
      </c>
      <c r="H47" s="93">
        <v>2.975</v>
      </c>
      <c r="I47" s="134"/>
      <c r="J47" s="111"/>
      <c r="K47" s="111"/>
      <c r="L47" s="111"/>
      <c r="M47" s="112">
        <v>2618</v>
      </c>
      <c r="N47" s="113">
        <f>M47/6*9</f>
        <v>3927</v>
      </c>
      <c r="O47" s="113">
        <v>2799</v>
      </c>
      <c r="P47" s="132"/>
      <c r="Q47" s="113"/>
      <c r="R47" s="113"/>
      <c r="S47" s="113"/>
      <c r="T47" s="113"/>
      <c r="U47" s="113"/>
      <c r="V47" s="113"/>
      <c r="W47" s="113"/>
      <c r="X47" s="113"/>
      <c r="Y47" s="113"/>
      <c r="Z47" s="133">
        <f>N47/9*12</f>
        <v>5236</v>
      </c>
      <c r="AA47" s="133"/>
      <c r="AB47" s="133">
        <f>Z47</f>
        <v>5236</v>
      </c>
    </row>
    <row r="48" spans="1:28" ht="12.75">
      <c r="A48" s="131" t="s">
        <v>37</v>
      </c>
      <c r="B48" s="93" t="s">
        <v>34</v>
      </c>
      <c r="C48" s="93">
        <v>1101.8</v>
      </c>
      <c r="D48" s="93">
        <v>1273.6</v>
      </c>
      <c r="E48" s="93">
        <v>1607.59</v>
      </c>
      <c r="F48" s="93">
        <v>1795.46</v>
      </c>
      <c r="G48" s="93">
        <v>2015.12</v>
      </c>
      <c r="H48" s="93">
        <v>2274.95</v>
      </c>
      <c r="I48" s="145"/>
      <c r="J48" s="146">
        <v>135128</v>
      </c>
      <c r="K48" s="147"/>
      <c r="L48" s="147"/>
      <c r="M48" s="148"/>
      <c r="N48" s="143"/>
      <c r="O48" s="143"/>
      <c r="P48" s="149"/>
      <c r="Q48" s="143"/>
      <c r="R48" s="143"/>
      <c r="S48" s="143"/>
      <c r="T48" s="143"/>
      <c r="U48" s="143"/>
      <c r="V48" s="143"/>
      <c r="W48" s="143"/>
      <c r="X48" s="143"/>
      <c r="Y48" s="143"/>
      <c r="Z48" s="76">
        <f>J48/9*12</f>
        <v>180170.6666666667</v>
      </c>
      <c r="AA48" s="62"/>
      <c r="AB48" s="76">
        <f>Z48</f>
        <v>180170.6666666667</v>
      </c>
    </row>
    <row r="49" spans="1:28" ht="12.75">
      <c r="A49" s="82" t="s">
        <v>38</v>
      </c>
      <c r="B49" s="64" t="s">
        <v>36</v>
      </c>
      <c r="C49" s="90">
        <v>0.639</v>
      </c>
      <c r="D49" s="90">
        <v>0.924</v>
      </c>
      <c r="E49" s="90">
        <v>0.964</v>
      </c>
      <c r="F49" s="90">
        <v>1.007</v>
      </c>
      <c r="G49" s="90">
        <v>1.055</v>
      </c>
      <c r="H49" s="90">
        <v>1.108</v>
      </c>
      <c r="I49" s="150"/>
      <c r="J49" s="146"/>
      <c r="K49" s="147"/>
      <c r="L49" s="147"/>
      <c r="M49" s="148"/>
      <c r="N49" s="143"/>
      <c r="O49" s="143"/>
      <c r="P49" s="149"/>
      <c r="Q49" s="143"/>
      <c r="R49" s="143"/>
      <c r="S49" s="143"/>
      <c r="T49" s="143"/>
      <c r="U49" s="143"/>
      <c r="V49" s="143"/>
      <c r="W49" s="143"/>
      <c r="X49" s="143"/>
      <c r="Y49" s="143"/>
      <c r="Z49" s="76"/>
      <c r="AA49" s="62"/>
      <c r="AB49" s="76"/>
    </row>
    <row r="50" spans="1:28" ht="25.5">
      <c r="A50" s="82" t="s">
        <v>39</v>
      </c>
      <c r="B50" s="64" t="s">
        <v>40</v>
      </c>
      <c r="C50" s="89">
        <v>1305.37</v>
      </c>
      <c r="D50" s="89">
        <v>1988.46</v>
      </c>
      <c r="E50" s="89">
        <v>1926.49</v>
      </c>
      <c r="F50" s="89">
        <v>3352.64</v>
      </c>
      <c r="G50" s="89">
        <v>1446.7</v>
      </c>
      <c r="H50" s="89">
        <v>1611.25</v>
      </c>
      <c r="I50" s="151"/>
      <c r="J50" s="55">
        <v>366789</v>
      </c>
      <c r="K50" s="54"/>
      <c r="L50" s="147"/>
      <c r="M50" s="148">
        <v>23718.6</v>
      </c>
      <c r="N50" s="143"/>
      <c r="O50" s="143">
        <v>45441.7</v>
      </c>
      <c r="P50" s="149"/>
      <c r="Q50" s="143"/>
      <c r="R50" s="143"/>
      <c r="S50" s="64">
        <f>0.785+18.943+3.991</f>
        <v>23.719</v>
      </c>
      <c r="T50" s="64">
        <f>J50+S50</f>
        <v>366812.719</v>
      </c>
      <c r="U50" s="64">
        <f>260.7+0.66+15+4</f>
        <v>280.36</v>
      </c>
      <c r="V50" s="64"/>
      <c r="W50" s="64"/>
      <c r="X50" s="64"/>
      <c r="Y50" s="64"/>
      <c r="Z50" s="76">
        <f>M50/6*12</f>
        <v>47437.2</v>
      </c>
      <c r="AA50" s="62">
        <f>J50/9*12</f>
        <v>489052</v>
      </c>
      <c r="AB50" s="76">
        <f>Z50+AA50</f>
        <v>536489.2</v>
      </c>
    </row>
    <row r="51" spans="1:28" ht="12.75">
      <c r="A51" s="152" t="s">
        <v>41</v>
      </c>
      <c r="B51" s="77" t="s">
        <v>14</v>
      </c>
      <c r="C51" s="88">
        <v>91.85</v>
      </c>
      <c r="D51" s="88">
        <v>141.44</v>
      </c>
      <c r="E51" s="88">
        <v>91.49</v>
      </c>
      <c r="F51" s="88">
        <v>164.49</v>
      </c>
      <c r="G51" s="88">
        <v>40.63</v>
      </c>
      <c r="H51" s="88">
        <v>104.58</v>
      </c>
      <c r="I51" s="151"/>
      <c r="J51" s="146"/>
      <c r="K51" s="147"/>
      <c r="L51" s="147"/>
      <c r="M51" s="148"/>
      <c r="N51" s="143"/>
      <c r="O51" s="143"/>
      <c r="P51" s="149"/>
      <c r="Q51" s="143"/>
      <c r="R51" s="143"/>
      <c r="S51" s="143"/>
      <c r="T51" s="153">
        <f>T50/U50*100</f>
        <v>130836.32436866885</v>
      </c>
      <c r="U51" s="143"/>
      <c r="V51" s="143"/>
      <c r="W51" s="143"/>
      <c r="X51" s="143"/>
      <c r="Y51" s="143"/>
      <c r="Z51" s="76"/>
      <c r="AA51" s="62"/>
      <c r="AB51" s="76"/>
    </row>
    <row r="52" spans="1:28" s="127" customFormat="1" ht="25.5">
      <c r="A52" s="131" t="s">
        <v>42</v>
      </c>
      <c r="B52" s="93" t="s">
        <v>34</v>
      </c>
      <c r="C52" s="93">
        <v>307.46</v>
      </c>
      <c r="D52" s="93">
        <v>356.84</v>
      </c>
      <c r="E52" s="93">
        <v>393795</v>
      </c>
      <c r="F52" s="93">
        <v>430.52</v>
      </c>
      <c r="G52" s="93">
        <v>441.47</v>
      </c>
      <c r="H52" s="93">
        <v>457.84</v>
      </c>
      <c r="I52" s="134"/>
      <c r="J52" s="99">
        <f>18483</f>
        <v>18483</v>
      </c>
      <c r="K52" s="99"/>
      <c r="L52" s="111"/>
      <c r="M52" s="112">
        <v>163285.4</v>
      </c>
      <c r="N52" s="113">
        <f>M52/9*12</f>
        <v>217713.86666666664</v>
      </c>
      <c r="O52" s="113">
        <v>151360.3</v>
      </c>
      <c r="P52" s="132">
        <f>N52+J52</f>
        <v>236196.86666666664</v>
      </c>
      <c r="Q52" s="113"/>
      <c r="R52" s="113"/>
      <c r="S52" s="93">
        <v>163.3</v>
      </c>
      <c r="T52" s="113"/>
      <c r="U52" s="113"/>
      <c r="V52" s="113"/>
      <c r="W52" s="113"/>
      <c r="X52" s="113"/>
      <c r="Y52" s="113"/>
      <c r="Z52" s="133">
        <f>N52/9*12</f>
        <v>290285.15555555554</v>
      </c>
      <c r="AA52" s="133">
        <f>J52/9*12</f>
        <v>24644</v>
      </c>
      <c r="AB52" s="133">
        <f>Z52+AA52</f>
        <v>314929.15555555554</v>
      </c>
    </row>
    <row r="53" spans="1:28" s="127" customFormat="1" ht="12.75">
      <c r="A53" s="135" t="s">
        <v>41</v>
      </c>
      <c r="B53" s="136" t="s">
        <v>14</v>
      </c>
      <c r="C53" s="100">
        <v>96.78</v>
      </c>
      <c r="D53" s="100">
        <v>106.87</v>
      </c>
      <c r="E53" s="100">
        <v>103.91</v>
      </c>
      <c r="F53" s="100">
        <v>103.33</v>
      </c>
      <c r="G53" s="100">
        <v>96.56</v>
      </c>
      <c r="H53" s="100">
        <v>97.2</v>
      </c>
      <c r="I53" s="137"/>
      <c r="J53" s="111"/>
      <c r="K53" s="111"/>
      <c r="L53" s="111"/>
      <c r="M53" s="112"/>
      <c r="N53" s="113"/>
      <c r="O53" s="113"/>
      <c r="P53" s="132"/>
      <c r="Q53" s="113"/>
      <c r="R53" s="113"/>
      <c r="S53" s="113"/>
      <c r="T53" s="113"/>
      <c r="U53" s="113"/>
      <c r="V53" s="113"/>
      <c r="W53" s="113"/>
      <c r="X53" s="113"/>
      <c r="Y53" s="113"/>
      <c r="Z53" s="133"/>
      <c r="AA53" s="133"/>
      <c r="AB53" s="133"/>
    </row>
    <row r="54" spans="1:28" s="127" customFormat="1" ht="38.25">
      <c r="A54" s="131" t="s">
        <v>43</v>
      </c>
      <c r="B54" s="93" t="s">
        <v>44</v>
      </c>
      <c r="C54" s="93">
        <v>28.6</v>
      </c>
      <c r="D54" s="93">
        <v>45.18</v>
      </c>
      <c r="E54" s="93">
        <v>48.7</v>
      </c>
      <c r="F54" s="93">
        <v>60.4</v>
      </c>
      <c r="G54" s="93">
        <v>64.5</v>
      </c>
      <c r="H54" s="93">
        <v>66.5</v>
      </c>
      <c r="I54" s="134"/>
      <c r="J54" s="111">
        <v>18.9</v>
      </c>
      <c r="K54" s="111"/>
      <c r="L54" s="111"/>
      <c r="M54" s="112"/>
      <c r="N54" s="113"/>
      <c r="O54" s="113"/>
      <c r="P54" s="132"/>
      <c r="Q54" s="113"/>
      <c r="R54" s="113"/>
      <c r="S54" s="113"/>
      <c r="T54" s="113"/>
      <c r="U54" s="113"/>
      <c r="V54" s="113"/>
      <c r="W54" s="113"/>
      <c r="X54" s="113"/>
      <c r="Y54" s="113"/>
      <c r="Z54" s="133"/>
      <c r="AA54" s="133"/>
      <c r="AB54" s="133"/>
    </row>
    <row r="55" spans="1:28" s="127" customFormat="1" ht="12.75">
      <c r="A55" s="131" t="s">
        <v>45</v>
      </c>
      <c r="B55" s="93" t="s">
        <v>46</v>
      </c>
      <c r="C55" s="93">
        <v>14895</v>
      </c>
      <c r="D55" s="93">
        <v>14737</v>
      </c>
      <c r="E55" s="93">
        <v>14955</v>
      </c>
      <c r="F55" s="138">
        <v>15110</v>
      </c>
      <c r="G55" s="93">
        <v>15390</v>
      </c>
      <c r="H55" s="93">
        <v>15735</v>
      </c>
      <c r="I55" s="129"/>
      <c r="J55" s="111">
        <v>11919</v>
      </c>
      <c r="K55" s="111"/>
      <c r="L55" s="111"/>
      <c r="M55" s="112">
        <v>2837</v>
      </c>
      <c r="N55" s="113">
        <f>M55/6*9</f>
        <v>4255.5</v>
      </c>
      <c r="O55" s="113">
        <v>3082</v>
      </c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33">
        <f>N55/9*12</f>
        <v>5674</v>
      </c>
      <c r="AA55" s="133">
        <f>J55/8*12</f>
        <v>17878.5</v>
      </c>
      <c r="AB55" s="133">
        <f>Z55+AA55</f>
        <v>23552.5</v>
      </c>
    </row>
    <row r="56" spans="1:28" s="127" customFormat="1" ht="12.75">
      <c r="A56" s="131" t="s">
        <v>47</v>
      </c>
      <c r="B56" s="93" t="s">
        <v>12</v>
      </c>
      <c r="C56" s="154">
        <v>2192327.89</v>
      </c>
      <c r="D56" s="154">
        <v>2545978.09</v>
      </c>
      <c r="E56" s="93">
        <v>3007002</v>
      </c>
      <c r="F56" s="93">
        <v>3455593.2</v>
      </c>
      <c r="G56" s="93">
        <v>4020423</v>
      </c>
      <c r="H56" s="93">
        <v>4712034</v>
      </c>
      <c r="I56" s="129"/>
      <c r="J56" s="111">
        <v>1142660.1</v>
      </c>
      <c r="K56" s="111"/>
      <c r="L56" s="111"/>
      <c r="M56" s="111">
        <f>141933.6</f>
        <v>141933.6</v>
      </c>
      <c r="N56" s="113">
        <f>M56/9*12</f>
        <v>189244.80000000002</v>
      </c>
      <c r="O56" s="113">
        <v>210921.9</v>
      </c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33">
        <f>N56/9*12</f>
        <v>252326.40000000002</v>
      </c>
      <c r="AA56" s="133">
        <f>J56/8*12</f>
        <v>1713990.1500000001</v>
      </c>
      <c r="AB56" s="133">
        <f>Z56+AA56</f>
        <v>1966316.5500000003</v>
      </c>
    </row>
    <row r="57" spans="1:28" s="127" customFormat="1" ht="12.75">
      <c r="A57" s="131" t="s">
        <v>48</v>
      </c>
      <c r="B57" s="93" t="s">
        <v>49</v>
      </c>
      <c r="C57" s="93">
        <v>12265.46</v>
      </c>
      <c r="D57" s="93">
        <v>14396.75</v>
      </c>
      <c r="E57" s="93">
        <v>16755.83</v>
      </c>
      <c r="F57" s="93">
        <v>19057.98</v>
      </c>
      <c r="G57" s="93">
        <v>21769.67</v>
      </c>
      <c r="H57" s="93">
        <v>24955.1</v>
      </c>
      <c r="I57" s="129"/>
      <c r="J57" s="111"/>
      <c r="K57" s="111"/>
      <c r="L57" s="111"/>
      <c r="M57" s="112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33"/>
      <c r="AA57" s="133"/>
      <c r="AB57" s="133"/>
    </row>
    <row r="58" spans="1:28" s="127" customFormat="1" ht="25.5" customHeight="1">
      <c r="A58" s="131" t="s">
        <v>50</v>
      </c>
      <c r="B58" s="93" t="s">
        <v>34</v>
      </c>
      <c r="C58" s="139">
        <v>4765.53</v>
      </c>
      <c r="D58" s="140">
        <v>5431.13</v>
      </c>
      <c r="E58" s="140">
        <v>6183.15</v>
      </c>
      <c r="F58" s="140">
        <v>6978.89</v>
      </c>
      <c r="G58" s="141">
        <v>7891.45</v>
      </c>
      <c r="H58" s="141">
        <v>8939.86</v>
      </c>
      <c r="I58" s="134"/>
      <c r="J58" s="111"/>
      <c r="K58" s="111"/>
      <c r="L58" s="111"/>
      <c r="M58" s="112">
        <v>2436125.9</v>
      </c>
      <c r="N58" s="113">
        <f>M58/6*9</f>
        <v>3654188.85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33"/>
      <c r="AA58" s="133"/>
      <c r="AB58" s="133"/>
    </row>
    <row r="59" spans="1:28" s="127" customFormat="1" ht="12.75">
      <c r="A59" s="135" t="s">
        <v>41</v>
      </c>
      <c r="B59" s="110" t="s">
        <v>14</v>
      </c>
      <c r="C59" s="100">
        <v>103.3</v>
      </c>
      <c r="D59" s="100">
        <v>108.3</v>
      </c>
      <c r="E59" s="100">
        <v>107.2</v>
      </c>
      <c r="F59" s="100">
        <v>107.7</v>
      </c>
      <c r="G59" s="100">
        <v>108</v>
      </c>
      <c r="H59" s="100">
        <v>108.2</v>
      </c>
      <c r="I59" s="155"/>
      <c r="J59" s="111"/>
      <c r="K59" s="111"/>
      <c r="L59" s="111"/>
      <c r="M59" s="112">
        <v>102.5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33"/>
      <c r="AA59" s="133"/>
      <c r="AB59" s="133"/>
    </row>
    <row r="60" spans="1:28" s="127" customFormat="1" ht="12.75">
      <c r="A60" s="131" t="s">
        <v>51</v>
      </c>
      <c r="B60" s="93" t="s">
        <v>34</v>
      </c>
      <c r="C60" s="139">
        <v>112.09</v>
      </c>
      <c r="D60" s="140">
        <v>122.12</v>
      </c>
      <c r="E60" s="140">
        <v>133.71</v>
      </c>
      <c r="F60" s="93">
        <v>147.69</v>
      </c>
      <c r="G60" s="93">
        <v>163.76</v>
      </c>
      <c r="H60" s="93">
        <v>182.44</v>
      </c>
      <c r="I60" s="134"/>
      <c r="J60" s="111"/>
      <c r="K60" s="111"/>
      <c r="L60" s="111"/>
      <c r="M60" s="112">
        <v>42605</v>
      </c>
      <c r="N60" s="113">
        <f>M60/6*9</f>
        <v>63907.5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33"/>
      <c r="AA60" s="133"/>
      <c r="AB60" s="133"/>
    </row>
    <row r="61" spans="1:28" s="127" customFormat="1" ht="12.75">
      <c r="A61" s="135" t="s">
        <v>41</v>
      </c>
      <c r="B61" s="100" t="s">
        <v>14</v>
      </c>
      <c r="C61" s="100">
        <v>101.5</v>
      </c>
      <c r="D61" s="100">
        <v>102</v>
      </c>
      <c r="E61" s="100">
        <v>103</v>
      </c>
      <c r="F61" s="100">
        <v>104.5</v>
      </c>
      <c r="G61" s="100">
        <v>105.5</v>
      </c>
      <c r="H61" s="100">
        <v>106</v>
      </c>
      <c r="I61" s="137"/>
      <c r="J61" s="111"/>
      <c r="K61" s="111"/>
      <c r="L61" s="111"/>
      <c r="M61" s="112">
        <v>92.8</v>
      </c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33"/>
      <c r="AA61" s="133"/>
      <c r="AB61" s="133"/>
    </row>
    <row r="62" spans="1:28" s="127" customFormat="1" ht="12.75">
      <c r="A62" s="131" t="s">
        <v>52</v>
      </c>
      <c r="B62" s="93" t="s">
        <v>34</v>
      </c>
      <c r="C62" s="139">
        <v>1286.93</v>
      </c>
      <c r="D62" s="140">
        <v>1406.43</v>
      </c>
      <c r="E62" s="140">
        <v>1567.91</v>
      </c>
      <c r="F62" s="93">
        <v>1751.52</v>
      </c>
      <c r="G62" s="93">
        <v>1969.74</v>
      </c>
      <c r="H62" s="93">
        <v>2223.64</v>
      </c>
      <c r="I62" s="134"/>
      <c r="J62" s="111"/>
      <c r="K62" s="111"/>
      <c r="L62" s="111"/>
      <c r="M62" s="112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33"/>
      <c r="AA62" s="133"/>
      <c r="AB62" s="133"/>
    </row>
    <row r="63" spans="1:28" s="127" customFormat="1" ht="12.75">
      <c r="A63" s="135" t="s">
        <v>41</v>
      </c>
      <c r="B63" s="110" t="s">
        <v>14</v>
      </c>
      <c r="C63" s="100">
        <v>102.6</v>
      </c>
      <c r="D63" s="100">
        <v>103.1</v>
      </c>
      <c r="E63" s="100">
        <v>103.8</v>
      </c>
      <c r="F63" s="100">
        <v>104.5</v>
      </c>
      <c r="G63" s="100">
        <v>105.2</v>
      </c>
      <c r="H63" s="100">
        <v>106</v>
      </c>
      <c r="I63" s="137"/>
      <c r="J63" s="111"/>
      <c r="K63" s="111"/>
      <c r="L63" s="111"/>
      <c r="M63" s="112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33"/>
      <c r="AA63" s="133"/>
      <c r="AB63" s="133"/>
    </row>
    <row r="64" spans="1:28" s="127" customFormat="1" ht="12.75">
      <c r="A64" s="131" t="s">
        <v>111</v>
      </c>
      <c r="B64" s="93" t="s">
        <v>12</v>
      </c>
      <c r="C64" s="93">
        <v>176119</v>
      </c>
      <c r="D64" s="93">
        <v>217829.7</v>
      </c>
      <c r="E64" s="93">
        <v>204192.7</v>
      </c>
      <c r="F64" s="93">
        <v>243942.7</v>
      </c>
      <c r="G64" s="93">
        <v>283048.3</v>
      </c>
      <c r="H64" s="93">
        <v>327520.9</v>
      </c>
      <c r="I64" s="129"/>
      <c r="J64" s="111"/>
      <c r="K64" s="111"/>
      <c r="L64" s="111"/>
      <c r="M64" s="112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33"/>
      <c r="AA64" s="133"/>
      <c r="AB64" s="133"/>
    </row>
    <row r="65" spans="1:28" s="157" customFormat="1" ht="15" customHeight="1">
      <c r="A65" s="128" t="s">
        <v>54</v>
      </c>
      <c r="B65" s="136" t="s">
        <v>14</v>
      </c>
      <c r="C65" s="100"/>
      <c r="D65" s="100">
        <v>123.7</v>
      </c>
      <c r="E65" s="100">
        <v>93.7</v>
      </c>
      <c r="F65" s="100">
        <v>119.5</v>
      </c>
      <c r="G65" s="100">
        <v>116</v>
      </c>
      <c r="H65" s="100">
        <v>115.7</v>
      </c>
      <c r="I65" s="129"/>
      <c r="J65" s="102"/>
      <c r="K65" s="102"/>
      <c r="L65" s="102"/>
      <c r="M65" s="103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56"/>
      <c r="AA65" s="156"/>
      <c r="AB65" s="156"/>
    </row>
    <row r="66" spans="1:28" s="127" customFormat="1" ht="12.75">
      <c r="A66" s="131" t="s">
        <v>110</v>
      </c>
      <c r="B66" s="93" t="s">
        <v>12</v>
      </c>
      <c r="C66" s="93">
        <v>36578</v>
      </c>
      <c r="D66" s="93">
        <v>16306.6</v>
      </c>
      <c r="E66" s="93">
        <v>12812.9</v>
      </c>
      <c r="F66" s="93">
        <v>9980.6</v>
      </c>
      <c r="G66" s="93">
        <v>6635</v>
      </c>
      <c r="H66" s="93">
        <v>5338</v>
      </c>
      <c r="I66" s="129"/>
      <c r="J66" s="111"/>
      <c r="K66" s="111"/>
      <c r="L66" s="111"/>
      <c r="M66" s="112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33"/>
      <c r="AA66" s="133"/>
      <c r="AB66" s="133"/>
    </row>
    <row r="67" spans="1:28" s="157" customFormat="1" ht="15" customHeight="1">
      <c r="A67" s="128" t="s">
        <v>54</v>
      </c>
      <c r="B67" s="136" t="s">
        <v>14</v>
      </c>
      <c r="C67" s="100"/>
      <c r="D67" s="100">
        <v>44.6</v>
      </c>
      <c r="E67" s="100">
        <v>78.6</v>
      </c>
      <c r="F67" s="142">
        <v>77.9</v>
      </c>
      <c r="G67" s="142">
        <v>66.5</v>
      </c>
      <c r="H67" s="142">
        <v>80.5</v>
      </c>
      <c r="I67" s="129"/>
      <c r="J67" s="102"/>
      <c r="K67" s="102"/>
      <c r="L67" s="102"/>
      <c r="M67" s="103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56"/>
      <c r="AA67" s="156"/>
      <c r="AB67" s="156"/>
    </row>
    <row r="68" spans="1:28" s="127" customFormat="1" ht="30.75" customHeight="1">
      <c r="A68" s="131" t="s">
        <v>85</v>
      </c>
      <c r="B68" s="93" t="s">
        <v>14</v>
      </c>
      <c r="C68" s="93">
        <v>50</v>
      </c>
      <c r="D68" s="93">
        <v>15.4</v>
      </c>
      <c r="E68" s="93">
        <v>14.3</v>
      </c>
      <c r="F68" s="126">
        <v>13.3</v>
      </c>
      <c r="G68" s="126">
        <v>6.7</v>
      </c>
      <c r="H68" s="126">
        <v>6.3</v>
      </c>
      <c r="I68" s="129"/>
      <c r="J68" s="111"/>
      <c r="K68" s="111"/>
      <c r="L68" s="111"/>
      <c r="M68" s="112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33"/>
      <c r="AA68" s="133"/>
      <c r="AB68" s="133"/>
    </row>
    <row r="69" spans="5:19" ht="30.75" customHeight="1" hidden="1">
      <c r="E69" s="56">
        <v>2010</v>
      </c>
      <c r="S69" s="57">
        <v>4912.6</v>
      </c>
    </row>
    <row r="70" ht="30.75" customHeight="1" hidden="1">
      <c r="E70" s="56">
        <v>2010</v>
      </c>
    </row>
    <row r="71" ht="10.5" customHeight="1"/>
    <row r="72" ht="17.25" customHeight="1">
      <c r="A72" s="56" t="s">
        <v>55</v>
      </c>
    </row>
    <row r="73" spans="1:6" ht="16.5" customHeight="1">
      <c r="A73" s="56" t="s">
        <v>113</v>
      </c>
      <c r="F73" s="57" t="s">
        <v>112</v>
      </c>
    </row>
    <row r="74" ht="14.25" customHeight="1"/>
    <row r="75" ht="15" customHeight="1">
      <c r="A75" s="158" t="s">
        <v>114</v>
      </c>
    </row>
    <row r="76" ht="15" customHeight="1">
      <c r="A76" s="158" t="s">
        <v>59</v>
      </c>
    </row>
  </sheetData>
  <sheetProtection selectLockedCells="1" selectUnlockedCells="1"/>
  <mergeCells count="24">
    <mergeCell ref="T4:T5"/>
    <mergeCell ref="L4:L5"/>
    <mergeCell ref="M4:M5"/>
    <mergeCell ref="Q4:Q5"/>
    <mergeCell ref="A2:H2"/>
    <mergeCell ref="AB4:AB5"/>
    <mergeCell ref="V4:V5"/>
    <mergeCell ref="W4:W5"/>
    <mergeCell ref="X4:X5"/>
    <mergeCell ref="Y4:Y5"/>
    <mergeCell ref="AA4:AA5"/>
    <mergeCell ref="Z4:Z5"/>
    <mergeCell ref="N4:N5"/>
    <mergeCell ref="K4:K5"/>
    <mergeCell ref="P4:P5"/>
    <mergeCell ref="U4:U5"/>
    <mergeCell ref="I4:I5"/>
    <mergeCell ref="A4:A5"/>
    <mergeCell ref="B4:B5"/>
    <mergeCell ref="E4:E5"/>
    <mergeCell ref="C5:D5"/>
    <mergeCell ref="J4:J5"/>
    <mergeCell ref="O4:O5"/>
    <mergeCell ref="S4:S5"/>
  </mergeCells>
  <printOptions/>
  <pageMargins left="0.1968503937007874" right="0.1968503937007874" top="0.4330708661417323" bottom="0.275590551181102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Шабанова Н.В.</cp:lastModifiedBy>
  <cp:lastPrinted>2016-01-15T11:54:00Z</cp:lastPrinted>
  <dcterms:created xsi:type="dcterms:W3CDTF">2011-10-28T11:02:41Z</dcterms:created>
  <dcterms:modified xsi:type="dcterms:W3CDTF">2016-01-15T12:14:33Z</dcterms:modified>
  <cp:category/>
  <cp:version/>
  <cp:contentType/>
  <cp:contentStatus/>
</cp:coreProperties>
</file>